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 zádv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'01 - Stavební úpravy zádv...'!$C$145:$K$342</definedName>
    <definedName name="_xlnm.Print_Area" localSheetId="1">'01 - Stavební úpravy zádv...'!$C$4:$J$76,'01 - Stavební úpravy zádv...'!$C$82:$J$127,'01 - Stavební úpravy zádv...'!$C$133:$J$342</definedName>
    <definedName name="_xlnm.Print_Titles" localSheetId="1">'01 - Stavební úpravy zádv...'!$145:$145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342"/>
  <c r="BH342"/>
  <c r="BG342"/>
  <c r="BF342"/>
  <c r="T342"/>
  <c r="T341"/>
  <c r="R342"/>
  <c r="R341"/>
  <c r="P342"/>
  <c r="P341"/>
  <c r="BI340"/>
  <c r="BH340"/>
  <c r="BG340"/>
  <c r="BF340"/>
  <c r="T340"/>
  <c r="T339"/>
  <c r="R340"/>
  <c r="R339"/>
  <c r="P340"/>
  <c r="P339"/>
  <c r="BI338"/>
  <c r="BH338"/>
  <c r="BG338"/>
  <c r="BF338"/>
  <c r="T338"/>
  <c r="T337"/>
  <c r="T336"/>
  <c r="R338"/>
  <c r="R337"/>
  <c r="R336"/>
  <c r="P338"/>
  <c r="P337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T226"/>
  <c r="R227"/>
  <c r="R226"/>
  <c r="P227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J143"/>
  <c r="J142"/>
  <c r="F142"/>
  <c r="F140"/>
  <c r="E138"/>
  <c r="BI125"/>
  <c r="BH125"/>
  <c r="BG125"/>
  <c r="BF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2"/>
  <c r="J91"/>
  <c r="F91"/>
  <c r="F89"/>
  <c r="E87"/>
  <c r="J18"/>
  <c r="E18"/>
  <c r="F92"/>
  <c r="J17"/>
  <c r="J12"/>
  <c r="J140"/>
  <c r="E7"/>
  <c r="E136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340"/>
  <c r="J338"/>
  <c r="BK335"/>
  <c r="J326"/>
  <c r="J317"/>
  <c r="BK315"/>
  <c r="BK314"/>
  <c r="J310"/>
  <c r="J308"/>
  <c r="J307"/>
  <c r="BK306"/>
  <c r="BK303"/>
  <c r="BK291"/>
  <c r="BK286"/>
  <c r="J279"/>
  <c r="BK275"/>
  <c r="BK273"/>
  <c r="BK266"/>
  <c r="BK258"/>
  <c r="J253"/>
  <c r="J250"/>
  <c r="J249"/>
  <c r="J243"/>
  <c r="J242"/>
  <c r="J241"/>
  <c r="BK240"/>
  <c r="J234"/>
  <c r="BK232"/>
  <c r="BK231"/>
  <c r="J227"/>
  <c r="J225"/>
  <c r="BK222"/>
  <c r="J221"/>
  <c r="J217"/>
  <c r="J215"/>
  <c r="BK214"/>
  <c r="J211"/>
  <c r="J210"/>
  <c r="J208"/>
  <c r="BK206"/>
  <c r="J204"/>
  <c r="J203"/>
  <c r="BK200"/>
  <c r="BK198"/>
  <c r="J197"/>
  <c r="BK191"/>
  <c r="BK181"/>
  <c r="J179"/>
  <c r="J176"/>
  <c r="J174"/>
  <c r="J170"/>
  <c r="BK162"/>
  <c r="J156"/>
  <c r="BK149"/>
  <c i="1" r="AS94"/>
  <c i="2" r="BK342"/>
  <c r="BK338"/>
  <c r="J333"/>
  <c r="BK331"/>
  <c r="J329"/>
  <c r="BK327"/>
  <c r="BK324"/>
  <c r="J323"/>
  <c r="BK321"/>
  <c r="BK319"/>
  <c r="BK317"/>
  <c r="J315"/>
  <c r="J313"/>
  <c r="BK305"/>
  <c r="J303"/>
  <c r="J297"/>
  <c r="BK296"/>
  <c r="J293"/>
  <c r="BK292"/>
  <c r="J291"/>
  <c r="J282"/>
  <c r="J281"/>
  <c r="J275"/>
  <c r="J273"/>
  <c r="BK268"/>
  <c r="BK265"/>
  <c r="J251"/>
  <c r="BK247"/>
  <c r="BK246"/>
  <c r="J245"/>
  <c r="BK244"/>
  <c r="BK239"/>
  <c r="BK238"/>
  <c r="J236"/>
  <c r="J233"/>
  <c r="J232"/>
  <c r="J229"/>
  <c r="BK227"/>
  <c r="BK225"/>
  <c r="J224"/>
  <c r="J220"/>
  <c r="J218"/>
  <c r="BK217"/>
  <c r="J209"/>
  <c r="BK203"/>
  <c r="J201"/>
  <c r="BK199"/>
  <c r="J196"/>
  <c r="BK195"/>
  <c r="BK194"/>
  <c r="BK190"/>
  <c r="BK185"/>
  <c r="J184"/>
  <c r="J172"/>
  <c r="BK166"/>
  <c r="BK164"/>
  <c r="J162"/>
  <c r="BK160"/>
  <c r="BK159"/>
  <c r="BK154"/>
  <c r="BK152"/>
  <c r="J342"/>
  <c r="J340"/>
  <c r="J335"/>
  <c r="BK333"/>
  <c r="J331"/>
  <c r="J327"/>
  <c r="BK326"/>
  <c r="J324"/>
  <c r="BK323"/>
  <c r="J321"/>
  <c r="J319"/>
  <c r="J314"/>
  <c r="BK313"/>
  <c r="BK310"/>
  <c r="BK308"/>
  <c r="BK307"/>
  <c r="J306"/>
  <c r="J305"/>
  <c r="BK299"/>
  <c r="BK295"/>
  <c r="J292"/>
  <c r="J286"/>
  <c r="BK277"/>
  <c r="J268"/>
  <c r="J266"/>
  <c r="J265"/>
  <c r="J260"/>
  <c r="BK259"/>
  <c r="J257"/>
  <c r="BK253"/>
  <c r="BK251"/>
  <c r="J247"/>
  <c r="J246"/>
  <c r="J244"/>
  <c r="BK243"/>
  <c r="BK241"/>
  <c r="J240"/>
  <c r="J239"/>
  <c r="J238"/>
  <c r="BK237"/>
  <c r="BK236"/>
  <c r="BK234"/>
  <c r="BK233"/>
  <c r="BK229"/>
  <c r="J223"/>
  <c r="J222"/>
  <c r="BK215"/>
  <c r="BK213"/>
  <c r="BK210"/>
  <c r="J206"/>
  <c r="BK201"/>
  <c r="J200"/>
  <c r="BK197"/>
  <c r="J195"/>
  <c r="J194"/>
  <c r="J191"/>
  <c r="J190"/>
  <c r="BK188"/>
  <c r="J185"/>
  <c r="BK184"/>
  <c r="BK180"/>
  <c r="BK176"/>
  <c r="BK172"/>
  <c r="BK170"/>
  <c r="BK329"/>
  <c r="J299"/>
  <c r="BK297"/>
  <c r="J296"/>
  <c r="J295"/>
  <c r="BK293"/>
  <c r="BK282"/>
  <c r="BK281"/>
  <c r="BK279"/>
  <c r="J277"/>
  <c r="BK260"/>
  <c r="J259"/>
  <c r="J258"/>
  <c r="BK257"/>
  <c r="BK250"/>
  <c r="BK249"/>
  <c r="BK245"/>
  <c r="BK242"/>
  <c r="J237"/>
  <c r="J231"/>
  <c r="BK224"/>
  <c r="BK223"/>
  <c r="BK221"/>
  <c r="BK220"/>
  <c r="BK218"/>
  <c r="J214"/>
  <c r="J213"/>
  <c r="BK211"/>
  <c r="BK209"/>
  <c r="BK208"/>
  <c r="BK204"/>
  <c r="J199"/>
  <c r="J198"/>
  <c r="BK196"/>
  <c r="J188"/>
  <c r="J181"/>
  <c r="J180"/>
  <c r="BK179"/>
  <c r="BK174"/>
  <c r="J166"/>
  <c r="J164"/>
  <c r="J160"/>
  <c r="J159"/>
  <c r="BK156"/>
  <c r="J154"/>
  <c r="J152"/>
  <c r="J149"/>
  <c l="1" r="P148"/>
  <c r="P147"/>
  <c r="R148"/>
  <c r="R161"/>
  <c r="P178"/>
  <c r="BK189"/>
  <c r="J189"/>
  <c r="J101"/>
  <c r="T189"/>
  <c r="R193"/>
  <c r="P202"/>
  <c r="R202"/>
  <c r="R216"/>
  <c r="P228"/>
  <c r="R228"/>
  <c r="BK252"/>
  <c r="J252"/>
  <c r="J109"/>
  <c r="T252"/>
  <c r="P294"/>
  <c r="BK309"/>
  <c r="J309"/>
  <c r="J111"/>
  <c r="BK148"/>
  <c r="J148"/>
  <c r="J98"/>
  <c r="T148"/>
  <c r="P161"/>
  <c r="BK178"/>
  <c r="J178"/>
  <c r="J100"/>
  <c r="T178"/>
  <c r="P189"/>
  <c r="P193"/>
  <c r="BK202"/>
  <c r="J202"/>
  <c r="J104"/>
  <c r="T202"/>
  <c r="T216"/>
  <c r="BK228"/>
  <c r="J228"/>
  <c r="J107"/>
  <c r="BK235"/>
  <c r="J235"/>
  <c r="J108"/>
  <c r="P235"/>
  <c r="T235"/>
  <c r="R252"/>
  <c r="R294"/>
  <c r="R309"/>
  <c r="BK320"/>
  <c r="J320"/>
  <c r="J112"/>
  <c r="R320"/>
  <c r="BK161"/>
  <c r="J161"/>
  <c r="J99"/>
  <c r="T161"/>
  <c r="R178"/>
  <c r="R189"/>
  <c r="BK193"/>
  <c r="J193"/>
  <c r="J103"/>
  <c r="T193"/>
  <c r="BK216"/>
  <c r="J216"/>
  <c r="J105"/>
  <c r="P216"/>
  <c r="T228"/>
  <c r="R235"/>
  <c r="P252"/>
  <c r="BK294"/>
  <c r="J294"/>
  <c r="J110"/>
  <c r="T294"/>
  <c r="P309"/>
  <c r="T309"/>
  <c r="P320"/>
  <c r="T320"/>
  <c r="E85"/>
  <c r="F143"/>
  <c r="BE149"/>
  <c r="BE152"/>
  <c r="BE162"/>
  <c r="BE164"/>
  <c r="BE170"/>
  <c r="BE191"/>
  <c r="BE200"/>
  <c r="BE210"/>
  <c r="BE227"/>
  <c r="BE229"/>
  <c r="BE231"/>
  <c r="BE232"/>
  <c r="BE233"/>
  <c r="BE234"/>
  <c r="BE237"/>
  <c r="BE240"/>
  <c r="BE242"/>
  <c r="BE243"/>
  <c r="BE244"/>
  <c r="BE246"/>
  <c r="BE251"/>
  <c r="BE265"/>
  <c r="BE275"/>
  <c r="BE286"/>
  <c r="BE291"/>
  <c r="BE293"/>
  <c r="BE174"/>
  <c r="BE176"/>
  <c r="BE195"/>
  <c r="BE198"/>
  <c r="BE203"/>
  <c r="BE206"/>
  <c r="BE208"/>
  <c r="BE209"/>
  <c r="BE211"/>
  <c r="BE215"/>
  <c r="BE218"/>
  <c r="BE220"/>
  <c r="BE224"/>
  <c r="BE225"/>
  <c r="BE239"/>
  <c r="BE247"/>
  <c r="BE266"/>
  <c r="BE268"/>
  <c r="BE273"/>
  <c r="BE277"/>
  <c r="BE279"/>
  <c r="BE281"/>
  <c r="BE292"/>
  <c r="BE296"/>
  <c r="BE299"/>
  <c r="BE307"/>
  <c r="BE310"/>
  <c r="BE313"/>
  <c r="BE319"/>
  <c r="BE321"/>
  <c r="BE323"/>
  <c r="BE324"/>
  <c r="BE333"/>
  <c r="BE342"/>
  <c r="BK226"/>
  <c r="J226"/>
  <c r="J106"/>
  <c r="J89"/>
  <c r="BE154"/>
  <c r="BE156"/>
  <c r="BE159"/>
  <c r="BE160"/>
  <c r="BE166"/>
  <c r="BE172"/>
  <c r="BE180"/>
  <c r="BE196"/>
  <c r="BE197"/>
  <c r="BE199"/>
  <c r="BE201"/>
  <c r="BE204"/>
  <c r="BE221"/>
  <c r="BE222"/>
  <c r="BE236"/>
  <c r="BE241"/>
  <c r="BE249"/>
  <c r="BE257"/>
  <c r="BE258"/>
  <c r="BE282"/>
  <c r="BE297"/>
  <c r="BE303"/>
  <c r="BE306"/>
  <c r="BE314"/>
  <c r="BE315"/>
  <c r="BE317"/>
  <c r="BE329"/>
  <c r="BE331"/>
  <c r="BE335"/>
  <c r="BE338"/>
  <c r="BE340"/>
  <c r="BE179"/>
  <c r="BE181"/>
  <c r="BE184"/>
  <c r="BE185"/>
  <c r="BE188"/>
  <c r="BE190"/>
  <c r="BE194"/>
  <c r="BE213"/>
  <c r="BE214"/>
  <c r="BE217"/>
  <c r="BE223"/>
  <c r="BE238"/>
  <c r="BE245"/>
  <c r="BE250"/>
  <c r="BE253"/>
  <c r="BE259"/>
  <c r="BE260"/>
  <c r="BE295"/>
  <c r="BE305"/>
  <c r="BE308"/>
  <c r="BE326"/>
  <c r="BE327"/>
  <c r="BK337"/>
  <c r="J337"/>
  <c r="J114"/>
  <c r="BK339"/>
  <c r="J339"/>
  <c r="J115"/>
  <c r="BK341"/>
  <c r="J341"/>
  <c r="J116"/>
  <c r="F36"/>
  <c i="1" r="BA95"/>
  <c r="BA94"/>
  <c r="W33"/>
  <c i="2" r="F38"/>
  <c i="1" r="BC95"/>
  <c r="BC94"/>
  <c r="W35"/>
  <c i="2" r="F39"/>
  <c i="1" r="BD95"/>
  <c r="BD94"/>
  <c r="W36"/>
  <c i="2" r="J36"/>
  <c i="1" r="AW95"/>
  <c i="2" r="F37"/>
  <c i="1" r="BB95"/>
  <c r="BB94"/>
  <c r="AX94"/>
  <c i="2" l="1" r="R192"/>
  <c r="R147"/>
  <c r="R146"/>
  <c r="T192"/>
  <c r="P192"/>
  <c r="P146"/>
  <c i="1" r="AU95"/>
  <c i="2" r="T147"/>
  <c r="T146"/>
  <c r="BK192"/>
  <c r="J192"/>
  <c r="J102"/>
  <c r="BK147"/>
  <c r="BK146"/>
  <c r="J146"/>
  <c r="J96"/>
  <c r="J30"/>
  <c r="BK336"/>
  <c r="J336"/>
  <c r="J113"/>
  <c i="1" r="AW94"/>
  <c r="AK33"/>
  <c r="W34"/>
  <c r="AY94"/>
  <c r="AU94"/>
  <c i="2" l="1" r="J147"/>
  <c r="J97"/>
  <c r="J125"/>
  <c r="J119"/>
  <c r="J31"/>
  <c r="J32"/>
  <c i="1" r="AG95"/>
  <c i="2" l="1" r="BE125"/>
  <c r="J127"/>
  <c i="1" r="AG94"/>
  <c r="AG100"/>
  <c r="CD100"/>
  <c i="2" r="F35"/>
  <c i="1" r="AZ95"/>
  <c r="AZ94"/>
  <c r="AV94"/>
  <c l="1" r="AG98"/>
  <c r="CD98"/>
  <c r="AG99"/>
  <c r="CD99"/>
  <c r="AV100"/>
  <c r="BY100"/>
  <c r="AT94"/>
  <c r="AG101"/>
  <c r="AV101"/>
  <c r="BY101"/>
  <c i="2" r="J35"/>
  <c i="1" r="AV95"/>
  <c r="AT95"/>
  <c r="AK26"/>
  <c l="1" r="AN94"/>
  <c r="CD101"/>
  <c i="2" r="J41"/>
  <c i="1" r="AN95"/>
  <c r="AV98"/>
  <c r="BY98"/>
  <c r="AN100"/>
  <c r="AN101"/>
  <c r="W32"/>
  <c r="AV99"/>
  <c r="BY99"/>
  <c r="AG97"/>
  <c r="AK27"/>
  <c l="1" r="AK32"/>
  <c r="AK29"/>
  <c r="AN98"/>
  <c r="AN99"/>
  <c r="AG103"/>
  <c l="1" r="AK38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<sst xmlns="http://schemas.openxmlformats.org/spreadsheetml/2006/main">
  <si>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</si>
  <si>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</si>
  <si>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</si>
  <si>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</si>
  <si>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</si>
  <si>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{677e5cb0-13bf-4474-a414-481ae482e3f0}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</si>
  <si>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</si>
  <si>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</si>
  <si>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</si>
  <si>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</si>
  <si>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</si>
  <si>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</si>
  <si>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</si>
  <si>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</si>
  <si>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</si>
  <si>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</si>
  <si>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</si>
  <si>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- objekt k bydlení č.p. 1462/12</t>
  </si>
  <si>
    <t>KSO:</t>
  </si>
  <si>
    <t>CC-CZ:</t>
  </si>
  <si>
    <t>Místo:</t>
  </si>
  <si>
    <t>p.č. 284,</t>
  </si>
  <si>
    <t>Datum:</t>
  </si>
  <si>
    <t>27. 7. 2020</t>
  </si>
  <si>
    <t>Zadavatel:</t>
  </si>
  <si>
    <t>IČ:</t>
  </si>
  <si>
    <t>MČ Praha 8, Zenklova 1/35, Praha 8</t>
  </si>
  <si>
    <t>DIČ:</t>
  </si>
  <si>
    <t>Uchazeč:</t>
  </si>
  <si>
    <t>Vyplň údaj</t>
  </si>
  <si>
    <t>Projektant:</t>
  </si>
  <si>
    <t>KFJ s.r.o.</t>
  </si>
  <si>
    <t>True</t>
  </si>
  <si>
    <t>Zpracovatel:</t>
  </si>
  <si>
    <t>Kadeřábek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</si>
  <si>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</si>
  <si>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</si>
  <si>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</si>
  <si>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</si>
  <si>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</si>
  <si>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</si>
  <si>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</si>
  <si>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</si>
  <si>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</si>
  <si>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</si>
  <si>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</si>
  <si>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</si>
  <si>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</si>
  <si>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</si>
  <si>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</si>
  <si>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</si>
  <si>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</si>
  <si>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</si>
  <si>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</si>
  <si>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</si>
  <si>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</si>
  <si>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</si>
  <si>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</si>
  <si>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</si>
  <si>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</si>
  <si>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</si>
  <si>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</si>
  <si>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</si>
  <si>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</si>
  <si>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</si>
  <si>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</si>
  <si>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</si>
  <si>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</si>
  <si>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</si>
  <si>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</si>
  <si>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</si>
  <si>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</si>
  <si>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</si>
  <si>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</si>
  <si>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</si>
  <si>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</si>
  <si>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</si>
  <si>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</si>
  <si>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</si>
  <si>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</si>
  <si>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</si>
  <si>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</si>
  <si>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</si>
  <si>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</si>
  <si>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zádveří, kuchyně a kanceláře - suterén</t>
  </si>
  <si>
    <t>STA</t>
  </si>
  <si>
    <t>1</t>
  </si>
  <si>
    <t>{7675c759-1bbe-4ed3-a350-1ec30fb8b778}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</si>
  <si>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</si>
  <si>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</si>
  <si>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</si>
  <si>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</si>
  <si>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</si>
  <si>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</si>
  <si>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</si>
  <si>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</si>
  <si>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</si>
  <si>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</si>
  <si>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</si>
  <si>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</si>
  <si>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Stavební úpravy zádveří, kuchyně a kanceláře - suterén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</si>
  <si>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</si>
  <si>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</si>
  <si>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</si>
  <si>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</si>
  <si>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</si>
  <si>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</si>
  <si>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</si>
  <si>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</si>
  <si>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</si>
  <si>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</si>
  <si>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</si>
  <si>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</si>
  <si>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</si>
  <si>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</si>
  <si>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</si>
  <si>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</si>
  <si>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</si>
  <si>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</si>
  <si>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</si>
  <si>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</si>
  <si>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</si>
  <si>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</si>
  <si>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</si>
  <si>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</si>
  <si>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</si>
  <si>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</si>
  <si>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</si>
  <si>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</si>
  <si>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</si>
  <si>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</si>
  <si>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</si>
  <si>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</si>
  <si>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</si>
  <si>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</si>
  <si>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</si>
  <si>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</si>
  <si>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</si>
  <si>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</si>
  <si>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</si>
  <si>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</si>
  <si>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</si>
  <si>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</si>
  <si>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</si>
  <si>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</si>
  <si>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</si>
  <si>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</si>
  <si>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</si>
  <si>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</si>
  <si>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</si>
  <si>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</si>
  <si>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</si>
  <si>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</si>
  <si>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</si>
  <si>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</si>
  <si>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</si>
  <si>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podkladu vnitřních stěn maltou vápenocementovou tl do 10 mm</t>
  </si>
  <si>
    <t>m2</t>
  </si>
  <si>
    <t>4</t>
  </si>
  <si>
    <t>577867557</t>
  </si>
  <si>
    <t>P</t>
  </si>
  <si>
    <t>Poznámka k položce:_x000d_
vyrovnání podkladu stěn po odstranění příček</t>
  </si>
  <si>
    <t>VV</t>
  </si>
  <si>
    <t>0,15*2,75*3</t>
  </si>
  <si>
    <t>612135101</t>
  </si>
  <si>
    <t>Hrubá výplň rýh ve stěnách maltou jakékoli šířky rýhy</t>
  </si>
  <si>
    <t>-331489775</t>
  </si>
  <si>
    <t>2,5*0,07+2,5*0,15</t>
  </si>
  <si>
    <t>3</t>
  </si>
  <si>
    <t>612315423</t>
  </si>
  <si>
    <t>Oprava vnitřní vápenné štukové omítky stěn v rozsahu plochy do 50%</t>
  </si>
  <si>
    <t>1173473883</t>
  </si>
  <si>
    <t>16,75*2,5+25,2*2,6-3*0,6</t>
  </si>
  <si>
    <t>631312141</t>
  </si>
  <si>
    <t>Doplnění rýh v dosavadních mazaninách betonem prostým</t>
  </si>
  <si>
    <t>m3</t>
  </si>
  <si>
    <t>-83987215</t>
  </si>
  <si>
    <t>Poznámka k položce:_x000d_
doplnění podlah po vybourání příček</t>
  </si>
  <si>
    <t>3,35*0,15*0,1+0,7*0,15*0,1</t>
  </si>
  <si>
    <t>5</t>
  </si>
  <si>
    <t>642944121</t>
  </si>
  <si>
    <t>Osazování ocelových zárubní dodatečné pl do 2,5 m2</t>
  </si>
  <si>
    <t>kus</t>
  </si>
  <si>
    <t>1013112548</t>
  </si>
  <si>
    <t>M</t>
  </si>
  <si>
    <t>55331487</t>
  </si>
  <si>
    <t>zárubeň jednokřídlá ocelová pro zdění tl stěny 110-150mm rozměru 800/1970, 2100mm</t>
  </si>
  <si>
    <t>8</t>
  </si>
  <si>
    <t>1574177259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</si>
  <si>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</si>
  <si>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</si>
  <si>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</si>
  <si>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</si>
  <si>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</si>
  <si>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-834053919</t>
  </si>
  <si>
    <t>11,6+25,6</t>
  </si>
  <si>
    <t>952901111</t>
  </si>
  <si>
    <t>Vyčištění budov bytové a občanské výstavby při výšce podlaží do 4 m</t>
  </si>
  <si>
    <t>-1934609386</t>
  </si>
  <si>
    <t>962031133</t>
  </si>
  <si>
    <t>Bourání příček z cihel pálených na MVC tl do 150 mm</t>
  </si>
  <si>
    <t>-1195963412</t>
  </si>
  <si>
    <t>3,35*2,75-0,9*2,02</t>
  </si>
  <si>
    <t>0,7*2,75</t>
  </si>
  <si>
    <t>Součet</t>
  </si>
  <si>
    <t>10</t>
  </si>
  <si>
    <t>968072455</t>
  </si>
  <si>
    <t>Vybourání kovových dveřních zárubní pl do 2 m2</t>
  </si>
  <si>
    <t>889406153</t>
  </si>
  <si>
    <t>0,9*2,02*2</t>
  </si>
  <si>
    <t>11</t>
  </si>
  <si>
    <t>971033361</t>
  </si>
  <si>
    <t>Vybourání otvorů ve zdivu cihelném pl do 0,09 m2 na MVC nebo MV tl do 600 mm</t>
  </si>
  <si>
    <t>-692331892</t>
  </si>
  <si>
    <t>Poznámka k položce:_x000d_
prostup pro rozvod kanalizace a vodovodu</t>
  </si>
  <si>
    <t>12</t>
  </si>
  <si>
    <t>974031142</t>
  </si>
  <si>
    <t>Vysekání rýh ve zdivu cihelném hl do 70 mm š do 70 mm</t>
  </si>
  <si>
    <t>m</t>
  </si>
  <si>
    <t>1127569500</t>
  </si>
  <si>
    <t>Poznámka k položce:_x000d_
rýha pro rozvod vodovodu</t>
  </si>
  <si>
    <t>13</t>
  </si>
  <si>
    <t>974031164</t>
  </si>
  <si>
    <t>Vysekání rýh ve zdivu cihelném hl do 150 mm š do 150 mm</t>
  </si>
  <si>
    <t>576164564</t>
  </si>
  <si>
    <t>Poznámka k položce:_x000d_
rýha pro odpad</t>
  </si>
  <si>
    <t>997</t>
  </si>
  <si>
    <t>Přesun sutě</t>
  </si>
  <si>
    <t>14</t>
  </si>
  <si>
    <t>997002611</t>
  </si>
  <si>
    <t>Nakládání suti a vybouraných hmot</t>
  </si>
  <si>
    <t>t</t>
  </si>
  <si>
    <t>716856607</t>
  </si>
  <si>
    <t>997013211</t>
  </si>
  <si>
    <t>Vnitrostaveništní doprava suti a vybouraných hmot pro budovy v do 6 m ručně</t>
  </si>
  <si>
    <t>-995744374</t>
  </si>
  <si>
    <t>16</t>
  </si>
  <si>
    <t>997013219</t>
  </si>
  <si>
    <t>Příplatek k vnitrostaveništní dopravě suti a vybouraných hmot za zvětšenou dopravu suti ZKD 10 m</t>
  </si>
  <si>
    <t>21942292</t>
  </si>
  <si>
    <t>Poznámka k položce:_x000d_
příplatek za přesun do 100 m</t>
  </si>
  <si>
    <t>3,543*10 'Přepočtené koeficientem množství</t>
  </si>
  <si>
    <t>17</t>
  </si>
  <si>
    <t>997013501</t>
  </si>
  <si>
    <t>Odvoz suti a vybouraných hmot na skládku nebo meziskládku do 1 km se složením</t>
  </si>
  <si>
    <t>-2001467709</t>
  </si>
  <si>
    <t>18</t>
  </si>
  <si>
    <t>997013509</t>
  </si>
  <si>
    <t>Příplatek k odvozu suti a vybouraných hmot na skládku ZKD 1 km přes 1 km</t>
  </si>
  <si>
    <t>1865503135</t>
  </si>
  <si>
    <t>Poznámka k položce:_x000d_
příplatek k dopravě do 30 km</t>
  </si>
  <si>
    <t>3,543*29 'Přepočtené koeficientem množství</t>
  </si>
  <si>
    <t>19</t>
  </si>
  <si>
    <t>997013631</t>
  </si>
  <si>
    <t>Poplatek za uložení na skládce (skládkovné) stavebního odpadu směsného kód odpadu 17 09 04</t>
  </si>
  <si>
    <t>501168267</t>
  </si>
  <si>
    <t>998</t>
  </si>
  <si>
    <t>Přesun hmot</t>
  </si>
  <si>
    <t>20</t>
  </si>
  <si>
    <t>998018001</t>
  </si>
  <si>
    <t>Přesun hmot ruční pro budovy v do 6 m</t>
  </si>
  <si>
    <t>661876215</t>
  </si>
  <si>
    <t>998018011</t>
  </si>
  <si>
    <t>Příplatek k ručnímu přesunu hmot pro budovy za zvětšený přesun ZKD 100 m</t>
  </si>
  <si>
    <t>-1096011591</t>
  </si>
  <si>
    <t>PSV</t>
  </si>
  <si>
    <t>Práce a dodávky PSV</t>
  </si>
  <si>
    <t>721</t>
  </si>
  <si>
    <t>Zdravotechnika - vnitřní kanalizace</t>
  </si>
  <si>
    <t>22</t>
  </si>
  <si>
    <t>721170972</t>
  </si>
  <si>
    <t>Potrubí z PVC krácení trub DN 50</t>
  </si>
  <si>
    <t>1165638245</t>
  </si>
  <si>
    <t>23</t>
  </si>
  <si>
    <t>721171903</t>
  </si>
  <si>
    <t>Potrubí z PP vsazení odbočky do hrdla DN 50</t>
  </si>
  <si>
    <t>-157054406</t>
  </si>
  <si>
    <t>24</t>
  </si>
  <si>
    <t>721171913</t>
  </si>
  <si>
    <t>Potrubí z PP propojení potrubí DN 50</t>
  </si>
  <si>
    <t>-596065310</t>
  </si>
  <si>
    <t>25</t>
  </si>
  <si>
    <t>721174043</t>
  </si>
  <si>
    <t>Potrubí kanalizační z PP připojovací DN 50</t>
  </si>
  <si>
    <t>836526804</t>
  </si>
  <si>
    <t>26</t>
  </si>
  <si>
    <t>721290111</t>
  </si>
  <si>
    <t>Zkouška těsnosti potrubí kanalizace vodou do DN 125</t>
  </si>
  <si>
    <t>149279988</t>
  </si>
  <si>
    <t>27</t>
  </si>
  <si>
    <t>998721101</t>
  </si>
  <si>
    <t>Přesun hmot tonážní pro vnitřní kanalizace v objektech v do 6 m</t>
  </si>
  <si>
    <t>-1749532492</t>
  </si>
  <si>
    <t>28</t>
  </si>
  <si>
    <t>998721181</t>
  </si>
  <si>
    <t>Příplatek k přesunu hmot tonážní 721 prováděný bez použití mechanizace</t>
  </si>
  <si>
    <t>-474049349</t>
  </si>
  <si>
    <t>29</t>
  </si>
  <si>
    <t>998721192</t>
  </si>
  <si>
    <t>Příplatek k přesunu hmot tonážní 721 za zvětšený přesun do 100 m</t>
  </si>
  <si>
    <t>-1243893418</t>
  </si>
  <si>
    <t>722</t>
  </si>
  <si>
    <t>Zdravotechnika - vnitřní vodovod</t>
  </si>
  <si>
    <t>30</t>
  </si>
  <si>
    <t>722171912</t>
  </si>
  <si>
    <t>Potrubí plastové odříznutí trubky D do 20 mm</t>
  </si>
  <si>
    <t>552637096</t>
  </si>
  <si>
    <t>31</t>
  </si>
  <si>
    <t>722171932</t>
  </si>
  <si>
    <t>Potrubí plastové výměna trub nebo tvarovek D do 20 mm</t>
  </si>
  <si>
    <t>718382145</t>
  </si>
  <si>
    <t>Poznámka k položce:_x000d_
odbočka pro napojení vodovodu</t>
  </si>
  <si>
    <t>32</t>
  </si>
  <si>
    <t>722173232</t>
  </si>
  <si>
    <t>Potrubí vodovodní plastové pevné spoj lepením D 20x2,3 mm</t>
  </si>
  <si>
    <t>1230861861</t>
  </si>
  <si>
    <t>2,5*2</t>
  </si>
  <si>
    <t>33</t>
  </si>
  <si>
    <t>722181221</t>
  </si>
  <si>
    <t>Ochrana vodovodního potrubí přilepenými termoizolačními trubicemi z PE tl do 9 mm DN do 22 mm</t>
  </si>
  <si>
    <t>1838191078</t>
  </si>
  <si>
    <t>34</t>
  </si>
  <si>
    <t>722181251</t>
  </si>
  <si>
    <t>Ochrana vodovodního potrubí přilepenými termoizolačními trubicemi z PE tl do 25 mm DN do 22 mm</t>
  </si>
  <si>
    <t>-542686001</t>
  </si>
  <si>
    <t>35</t>
  </si>
  <si>
    <t>722190901</t>
  </si>
  <si>
    <t>Uzavření nebo otevření vodovodního potrubí při opravách</t>
  </si>
  <si>
    <t>393439749</t>
  </si>
  <si>
    <t>36</t>
  </si>
  <si>
    <t>722290234</t>
  </si>
  <si>
    <t>Proplach a dezinfekce vodovodního potrubí do DN 80</t>
  </si>
  <si>
    <t>-775139509</t>
  </si>
  <si>
    <t>37</t>
  </si>
  <si>
    <t>998722101</t>
  </si>
  <si>
    <t>Přesun hmot tonážní pro vnitřní vodovod v objektech v do 6 m</t>
  </si>
  <si>
    <t>367902310</t>
  </si>
  <si>
    <t>38</t>
  </si>
  <si>
    <t>998722181</t>
  </si>
  <si>
    <t>Příplatek k přesunu hmot tonážní 722 prováděný bez použití mechanizace</t>
  </si>
  <si>
    <t>1960629475</t>
  </si>
  <si>
    <t>39</t>
  </si>
  <si>
    <t>998722192</t>
  </si>
  <si>
    <t>Příplatek k přesunu hmot tonážní 722 za zvětšený přesun do 100 m</t>
  </si>
  <si>
    <t>-1682565786</t>
  </si>
  <si>
    <t>725</t>
  </si>
  <si>
    <t>Zdravotechnika - zařizovací předměty</t>
  </si>
  <si>
    <t>40</t>
  </si>
  <si>
    <t>725311121</t>
  </si>
  <si>
    <t>Dřez jednoduchý nerezový se zápachovou uzávěrkou s odkapávací plochou 560x480 mm a miskou</t>
  </si>
  <si>
    <t>soubor</t>
  </si>
  <si>
    <t>166722615</t>
  </si>
  <si>
    <t>41</t>
  </si>
  <si>
    <t>725672800VL</t>
  </si>
  <si>
    <t>Demontáž ostatních zařizovacích předmětů</t>
  </si>
  <si>
    <t>2010729490</t>
  </si>
  <si>
    <t>Poznámka k položce:_x000d_
lednice, sporáky atd.</t>
  </si>
  <si>
    <t>42</t>
  </si>
  <si>
    <t>725813111</t>
  </si>
  <si>
    <t>Ventil rohový bez připojovací trubičky nebo flexi hadičky G 1/2"</t>
  </si>
  <si>
    <t>-1157425083</t>
  </si>
  <si>
    <t>43</t>
  </si>
  <si>
    <t>725821311</t>
  </si>
  <si>
    <t>Baterie dřezová nástěnná páková s otáčivým kulatým ústím a délkou ramínka 200 mm</t>
  </si>
  <si>
    <t>-1856630441</t>
  </si>
  <si>
    <t>44</t>
  </si>
  <si>
    <t>725862103</t>
  </si>
  <si>
    <t>Zápachová uzávěrka pro dřezy DN 40/50</t>
  </si>
  <si>
    <t>-334993358</t>
  </si>
  <si>
    <t>45</t>
  </si>
  <si>
    <t>998725101</t>
  </si>
  <si>
    <t>Přesun hmot tonážní pro zařizovací předměty v objektech v do 6 m</t>
  </si>
  <si>
    <t>1427000725</t>
  </si>
  <si>
    <t>46</t>
  </si>
  <si>
    <t>998725181</t>
  </si>
  <si>
    <t>Příplatek k přesunu hmot tonážní 725 prováděný bez použití mechanizace</t>
  </si>
  <si>
    <t>70386734</t>
  </si>
  <si>
    <t>47</t>
  </si>
  <si>
    <t>998725192</t>
  </si>
  <si>
    <t>Příplatek k přesunu hmot tonážní 725 za zvětšený přesun do 100 m</t>
  </si>
  <si>
    <t>2031338832</t>
  </si>
  <si>
    <t>741</t>
  </si>
  <si>
    <t>Elektroinstalace - silnoproud</t>
  </si>
  <si>
    <t>48</t>
  </si>
  <si>
    <t>741120001VL</t>
  </si>
  <si>
    <t>Elektroinstalace - soubor dodávek</t>
  </si>
  <si>
    <t>1828675137</t>
  </si>
  <si>
    <t>763</t>
  </si>
  <si>
    <t>Konstrukce suché výstavby</t>
  </si>
  <si>
    <t>49</t>
  </si>
  <si>
    <t>763131411</t>
  </si>
  <si>
    <t>SDK podhled desky 1xA 12,5 bez izolace dvouvrstvá spodní kce profil CD+UD</t>
  </si>
  <si>
    <t>-1916468137</t>
  </si>
  <si>
    <t>50</t>
  </si>
  <si>
    <t>763131714</t>
  </si>
  <si>
    <t>SDK podhled základní penetrační nátěr</t>
  </si>
  <si>
    <t>-1665803252</t>
  </si>
  <si>
    <t>51</t>
  </si>
  <si>
    <t>998763301</t>
  </si>
  <si>
    <t>Přesun hmot tonážní pro sádrokartonové konstrukce v objektech v do 6 m</t>
  </si>
  <si>
    <t>218181735</t>
  </si>
  <si>
    <t>52</t>
  </si>
  <si>
    <t>998763381</t>
  </si>
  <si>
    <t>Příplatek k přesunu hmot tonážní 763 SDK prováděný bez použití mechanizace</t>
  </si>
  <si>
    <t>1181709378</t>
  </si>
  <si>
    <t>53</t>
  </si>
  <si>
    <t>998763391</t>
  </si>
  <si>
    <t>Příplatek k přesunu hmot tonážní 763 SDK za zvětšený přesun do 100 m</t>
  </si>
  <si>
    <t>1006266416</t>
  </si>
  <si>
    <t>766</t>
  </si>
  <si>
    <t>Konstrukce truhlářské</t>
  </si>
  <si>
    <t>54</t>
  </si>
  <si>
    <t>766660021</t>
  </si>
  <si>
    <t>Montáž dveřních křídel otvíravých jednokřídlových š do 0,8 m požárních do ocelové zárubně</t>
  </si>
  <si>
    <t>-1029996749</t>
  </si>
  <si>
    <t>55</t>
  </si>
  <si>
    <t>55341200</t>
  </si>
  <si>
    <t>dveře bezpečnostní protipožární 5-bodový rozvorový mechanismus EI 30 D2 800x1970 mm</t>
  </si>
  <si>
    <t>1202848685</t>
  </si>
  <si>
    <t>56</t>
  </si>
  <si>
    <t>766660731</t>
  </si>
  <si>
    <t>Montáž dveřního bezpečnostního kování - zámku</t>
  </si>
  <si>
    <t>353057182</t>
  </si>
  <si>
    <t>57</t>
  </si>
  <si>
    <t>54924004</t>
  </si>
  <si>
    <t>zámek zadlabací 190/140/20 L cylinder</t>
  </si>
  <si>
    <t>1110468832</t>
  </si>
  <si>
    <t>58</t>
  </si>
  <si>
    <t>54964150</t>
  </si>
  <si>
    <t>vložka zámková cylindrická oboustranná+4 klíče</t>
  </si>
  <si>
    <t>471388831</t>
  </si>
  <si>
    <t>59</t>
  </si>
  <si>
    <t>766660733</t>
  </si>
  <si>
    <t>Montáž dveřního bezpečnostního kování - štítku s klikou</t>
  </si>
  <si>
    <t>770202905</t>
  </si>
  <si>
    <t>60</t>
  </si>
  <si>
    <t>54914102</t>
  </si>
  <si>
    <t>kování dveřní bezpečnostní, knoflík-klika R 802 /O Cr</t>
  </si>
  <si>
    <t>1616925648</t>
  </si>
  <si>
    <t>61</t>
  </si>
  <si>
    <t>766691914</t>
  </si>
  <si>
    <t>Vyvěšení nebo zavěšení dřevěných křídel dveří pl do 2 m2</t>
  </si>
  <si>
    <t>-1406396959</t>
  </si>
  <si>
    <t>62</t>
  </si>
  <si>
    <t>766695212</t>
  </si>
  <si>
    <t>Montáž truhlářských prahů dveří jednokřídlových šířky do 10 cm</t>
  </si>
  <si>
    <t>232182277</t>
  </si>
  <si>
    <t>63</t>
  </si>
  <si>
    <t>61187156</t>
  </si>
  <si>
    <t>práh dveřní dřevěný dubový tl 20mm dl 820mm š 100mm</t>
  </si>
  <si>
    <t>-1863835267</t>
  </si>
  <si>
    <t>64</t>
  </si>
  <si>
    <t>766811111VL</t>
  </si>
  <si>
    <t>Kuchyňská linka vč. desky a přípravy otvoru pro dřez - doplnění stávající kuch. linky</t>
  </si>
  <si>
    <t>-1381328332</t>
  </si>
  <si>
    <t>65</t>
  </si>
  <si>
    <t>766812820</t>
  </si>
  <si>
    <t>Demontáž kuchyňských linek dřevěných nebo kovových délky do 1,5 m</t>
  </si>
  <si>
    <t>-1539188050</t>
  </si>
  <si>
    <t>Poznámka k položce:_x000d_
demontáž ke zpětnému osazení</t>
  </si>
  <si>
    <t>66</t>
  </si>
  <si>
    <t>998766101</t>
  </si>
  <si>
    <t>Přesun hmot tonážní pro konstrukce truhlářské v objektech v do 6 m</t>
  </si>
  <si>
    <t>412995653</t>
  </si>
  <si>
    <t>67</t>
  </si>
  <si>
    <t>998766181</t>
  </si>
  <si>
    <t>Příplatek k přesunu hmot tonážní 766 prováděný bez použití mechanizace</t>
  </si>
  <si>
    <t>-259843529</t>
  </si>
  <si>
    <t>68</t>
  </si>
  <si>
    <t>998766192</t>
  </si>
  <si>
    <t>Příplatek k přesunu hmot tonážní 766 za zvětšený přesun do 100 m</t>
  </si>
  <si>
    <t>-1947641674</t>
  </si>
  <si>
    <t>776</t>
  </si>
  <si>
    <t>Podlahy povlakové</t>
  </si>
  <si>
    <t>69</t>
  </si>
  <si>
    <t>776111115</t>
  </si>
  <si>
    <t>Broušení podkladu povlakových podlah před litím stěrky</t>
  </si>
  <si>
    <t>585976202</t>
  </si>
  <si>
    <t>"0.02" 11,6</t>
  </si>
  <si>
    <t>"0.05" 26,13</t>
  </si>
  <si>
    <t>70</t>
  </si>
  <si>
    <t>776111311</t>
  </si>
  <si>
    <t>Vysátí podkladu povlakových podlah</t>
  </si>
  <si>
    <t>1813924499</t>
  </si>
  <si>
    <t>71</t>
  </si>
  <si>
    <t>776121111</t>
  </si>
  <si>
    <t>Vodou ředitelná penetrace savého podkladu povlakových podlah ředěná v poměru 1:3</t>
  </si>
  <si>
    <t>1725446744</t>
  </si>
  <si>
    <t>72</t>
  </si>
  <si>
    <t>776141114</t>
  </si>
  <si>
    <t>Vyrovnání podkladu povlakových podlah stěrkou pevnosti 20 MPa tl 10 mm</t>
  </si>
  <si>
    <t>-924760829</t>
  </si>
  <si>
    <t>73</t>
  </si>
  <si>
    <t>776201812</t>
  </si>
  <si>
    <t>Demontáž lepených povlakových podlah s podložkou ručně</t>
  </si>
  <si>
    <t>1440021673</t>
  </si>
  <si>
    <t>"0.05" 18,8</t>
  </si>
  <si>
    <t>"0.06" 5,9</t>
  </si>
  <si>
    <t>74</t>
  </si>
  <si>
    <t>776251111</t>
  </si>
  <si>
    <t>Lepení pásů z přírodního linolea (marmolea) standardním lepidlem</t>
  </si>
  <si>
    <t>131950297</t>
  </si>
  <si>
    <t>75</t>
  </si>
  <si>
    <t>28411069</t>
  </si>
  <si>
    <t>linoleum přírodní ze 100% dřevité moučky tl 2,5mm, zátěž 34/43, R9, hořlavost Cfl S1</t>
  </si>
  <si>
    <t>-1214537447</t>
  </si>
  <si>
    <t>37,73*1,1 'Přepočtené koeficientem množství</t>
  </si>
  <si>
    <t>76</t>
  </si>
  <si>
    <t>776410811</t>
  </si>
  <si>
    <t>Odstranění soklíků a lišt pryžových nebo plastových</t>
  </si>
  <si>
    <t>-1094478603</t>
  </si>
  <si>
    <t>"0.02" 16,75</t>
  </si>
  <si>
    <t>"0.05" 21,4</t>
  </si>
  <si>
    <t>"0.06" 10,5</t>
  </si>
  <si>
    <t>77</t>
  </si>
  <si>
    <t>776421111</t>
  </si>
  <si>
    <t>Montáž obvodových lišt lepením</t>
  </si>
  <si>
    <t>-1522116292</t>
  </si>
  <si>
    <t>25,2+16,75-0,8*3-0,7</t>
  </si>
  <si>
    <t>78</t>
  </si>
  <si>
    <t>28411009</t>
  </si>
  <si>
    <t>lišta soklová PVC 18x80mm</t>
  </si>
  <si>
    <t>2093802345</t>
  </si>
  <si>
    <t>38,85*1,02 'Přepočtené koeficientem množství</t>
  </si>
  <si>
    <t>79</t>
  </si>
  <si>
    <t>776421311</t>
  </si>
  <si>
    <t>Montáž přechodových samolepících lišt</t>
  </si>
  <si>
    <t>2010242470</t>
  </si>
  <si>
    <t>0,8+0,6</t>
  </si>
  <si>
    <t>80</t>
  </si>
  <si>
    <t>55343110</t>
  </si>
  <si>
    <t>profil přechodový Al narážecí 30mm stříbro</t>
  </si>
  <si>
    <t>1983494692</t>
  </si>
  <si>
    <t>1,4*1,02 'Přepočtené koeficientem množství</t>
  </si>
  <si>
    <t>81</t>
  </si>
  <si>
    <t>776991111</t>
  </si>
  <si>
    <t>Spárování silikonem</t>
  </si>
  <si>
    <t>248377511</t>
  </si>
  <si>
    <t>82</t>
  </si>
  <si>
    <t>776991121</t>
  </si>
  <si>
    <t>Základní čištění nově položených podlahovin vysátím a setřením vlhkým mopem</t>
  </si>
  <si>
    <t>-485886366</t>
  </si>
  <si>
    <t>83</t>
  </si>
  <si>
    <t>776991821</t>
  </si>
  <si>
    <t>Odstranění lepidla ručně z podlah</t>
  </si>
  <si>
    <t>547429491</t>
  </si>
  <si>
    <t>84</t>
  </si>
  <si>
    <t>998776101</t>
  </si>
  <si>
    <t>Přesun hmot tonážní pro podlahy povlakové v objektech v do 6 m</t>
  </si>
  <si>
    <t>-1013338452</t>
  </si>
  <si>
    <t>85</t>
  </si>
  <si>
    <t>998776181</t>
  </si>
  <si>
    <t>Příplatek k přesunu hmot tonážní 776 prováděný bez použití mechanizace</t>
  </si>
  <si>
    <t>-1611543999</t>
  </si>
  <si>
    <t>86</t>
  </si>
  <si>
    <t>998776192</t>
  </si>
  <si>
    <t>Příplatek k přesunu hmot tonážní 776 za zvětšený přesun do 100 m</t>
  </si>
  <si>
    <t>1813315935</t>
  </si>
  <si>
    <t>781</t>
  </si>
  <si>
    <t>Dokončovací práce - obklady</t>
  </si>
  <si>
    <t>87</t>
  </si>
  <si>
    <t>781111011</t>
  </si>
  <si>
    <t>Ometení (oprášení) stěny při přípravě podkladu</t>
  </si>
  <si>
    <t>-1855314061</t>
  </si>
  <si>
    <t>88</t>
  </si>
  <si>
    <t>781121011</t>
  </si>
  <si>
    <t>Nátěr penetrační na stěnu</t>
  </si>
  <si>
    <t>-1556970863</t>
  </si>
  <si>
    <t>89</t>
  </si>
  <si>
    <t>781473810</t>
  </si>
  <si>
    <t>Demontáž obkladů z obkladaček keramických lepených</t>
  </si>
  <si>
    <t>1373915323</t>
  </si>
  <si>
    <t>4,93*2-0,7*2*2</t>
  </si>
  <si>
    <t>90</t>
  </si>
  <si>
    <t>781474113</t>
  </si>
  <si>
    <t>Montáž obkladů vnitřních keramických hladkých do 19 ks/m2 lepených flexibilním lepidlem</t>
  </si>
  <si>
    <t>1081537130</t>
  </si>
  <si>
    <t>3*0,6</t>
  </si>
  <si>
    <t>91</t>
  </si>
  <si>
    <t>59761071</t>
  </si>
  <si>
    <t>obklad keramický hladký přes 12 do 19ks/m2</t>
  </si>
  <si>
    <t>-2069891576</t>
  </si>
  <si>
    <t>8,86*1,1 'Přepočtené koeficientem množství</t>
  </si>
  <si>
    <t>92</t>
  </si>
  <si>
    <t>781495211</t>
  </si>
  <si>
    <t>Čištění vnitřních ploch stěn po provedení obkladu chemickými prostředky</t>
  </si>
  <si>
    <t>638335783</t>
  </si>
  <si>
    <t>93</t>
  </si>
  <si>
    <t>998781101</t>
  </si>
  <si>
    <t>Přesun hmot tonážní pro obklady keramické v objektech v do 6 m</t>
  </si>
  <si>
    <t>1994938462</t>
  </si>
  <si>
    <t>94</t>
  </si>
  <si>
    <t>998781181</t>
  </si>
  <si>
    <t>Příplatek k přesunu hmot tonážní 781 prováděný bez použití mechanizace</t>
  </si>
  <si>
    <t>348098082</t>
  </si>
  <si>
    <t>95</t>
  </si>
  <si>
    <t>998781192</t>
  </si>
  <si>
    <t>Příplatek k přesunu hmot tonážní 781 za zvětšený přesun do 100 m</t>
  </si>
  <si>
    <t>804753738</t>
  </si>
  <si>
    <t>783</t>
  </si>
  <si>
    <t>Dokončovací práce - nátěry</t>
  </si>
  <si>
    <t>96</t>
  </si>
  <si>
    <t>783301401</t>
  </si>
  <si>
    <t>Ometení zámečnických konstrukcí</t>
  </si>
  <si>
    <t>-1708726517</t>
  </si>
  <si>
    <t>Poznámka k položce:_x000d_
nátěr zárubně</t>
  </si>
  <si>
    <t>(2*2,02+0,9)*(0,15+2*0,04)</t>
  </si>
  <si>
    <t>97</t>
  </si>
  <si>
    <t>783314101</t>
  </si>
  <si>
    <t>Základní jednonásobný syntetický nátěr zámečnických konstrukcí</t>
  </si>
  <si>
    <t>-390504908</t>
  </si>
  <si>
    <t>98</t>
  </si>
  <si>
    <t>783317101</t>
  </si>
  <si>
    <t>Krycí jednonásobný syntetický standardní nátěr zámečnických konstrukcí</t>
  </si>
  <si>
    <t>1025682395</t>
  </si>
  <si>
    <t>99</t>
  </si>
  <si>
    <t>783601311</t>
  </si>
  <si>
    <t>Odrezivění deskových otopných těles před provedením nátěru</t>
  </si>
  <si>
    <t>2135622005</t>
  </si>
  <si>
    <t>(1,4*0,6*2+0,1*0,6*2)*2</t>
  </si>
  <si>
    <t>100</t>
  </si>
  <si>
    <t>783614121</t>
  </si>
  <si>
    <t>Základní jednonásobný syntetický nátěr deskových otopných těles</t>
  </si>
  <si>
    <t>-471549272</t>
  </si>
  <si>
    <t>1,800*2</t>
  </si>
  <si>
    <t>101</t>
  </si>
  <si>
    <t>783617127</t>
  </si>
  <si>
    <t>Krycí dvojnásobný syntetický nátěr deskových otopných těles</t>
  </si>
  <si>
    <t>-628120308</t>
  </si>
  <si>
    <t>784</t>
  </si>
  <si>
    <t>Dokončovací práce - malby a tapety</t>
  </si>
  <si>
    <t>102</t>
  </si>
  <si>
    <t>784111001</t>
  </si>
  <si>
    <t>Oprášení (ometení ) podkladu v místnostech výšky do 3,80 m</t>
  </si>
  <si>
    <t>353177153</t>
  </si>
  <si>
    <t>103</t>
  </si>
  <si>
    <t>784111011</t>
  </si>
  <si>
    <t>Obroušení podkladu omítnutého v místnostech výšky do 3,80 m</t>
  </si>
  <si>
    <t>-187596637</t>
  </si>
  <si>
    <t>104</t>
  </si>
  <si>
    <t>784121001</t>
  </si>
  <si>
    <t>Oškrabání malby v mísnostech výšky do 3,80 m</t>
  </si>
  <si>
    <t>-1142009701</t>
  </si>
  <si>
    <t>16,75*2,5+25,2*2,6</t>
  </si>
  <si>
    <t>105</t>
  </si>
  <si>
    <t>784121011</t>
  </si>
  <si>
    <t>Rozmývání podkladu po oškrabání malby v místnostech výšky do 3,80 m</t>
  </si>
  <si>
    <t>1392681218</t>
  </si>
  <si>
    <t>106</t>
  </si>
  <si>
    <t>784161001</t>
  </si>
  <si>
    <t>Tmelení spar a rohů šířky do 3 mm akrylátovým tmelem v místnostech výšky do 3,80 m</t>
  </si>
  <si>
    <t>1224559938</t>
  </si>
  <si>
    <t>16,75+24,1</t>
  </si>
  <si>
    <t>107</t>
  </si>
  <si>
    <t>784171101</t>
  </si>
  <si>
    <t>Zakrytí vnitřních podlah včetně pozdějšího odkrytí</t>
  </si>
  <si>
    <t>680371033</t>
  </si>
  <si>
    <t>108</t>
  </si>
  <si>
    <t>58124844</t>
  </si>
  <si>
    <t>fólie pro malířské potřeby zakrývací tl 25µ 4x5m</t>
  </si>
  <si>
    <t>-1987996540</t>
  </si>
  <si>
    <t>37,2*1,05 'Přepočtené koeficientem množství</t>
  </si>
  <si>
    <t>109</t>
  </si>
  <si>
    <t>784181101</t>
  </si>
  <si>
    <t>Základní akrylátová jednonásobná penetrace podkladu v místnostech výšky do 3,80 m</t>
  </si>
  <si>
    <t>-2081200380</t>
  </si>
  <si>
    <t>110</t>
  </si>
  <si>
    <t>784221101</t>
  </si>
  <si>
    <t>Dvojnásobné bílé malby ze směsí za sucha dobře otěruvzdorných v místnostech do 3,80 m</t>
  </si>
  <si>
    <t>-1746176500</t>
  </si>
  <si>
    <t>Vedlejší rozpočtové náklady</t>
  </si>
  <si>
    <t>VRN3</t>
  </si>
  <si>
    <t>111</t>
  </si>
  <si>
    <t>030001000</t>
  </si>
  <si>
    <t>1024</t>
  </si>
  <si>
    <t>715177955</t>
  </si>
  <si>
    <t>VRN6</t>
  </si>
  <si>
    <t>112</t>
  </si>
  <si>
    <t>060001000</t>
  </si>
  <si>
    <t>1190975615</t>
  </si>
  <si>
    <t>VRN7</t>
  </si>
  <si>
    <t>113</t>
  </si>
  <si>
    <t>070001000</t>
  </si>
  <si>
    <t>-2092874204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</si>
</sst>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37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ROUND(AG97,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38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39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40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41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42</v>
      </c>
      <c r="E32" s="48"/>
      <c r="F32" s="31" t="s">
        <v>43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SUM(CD97:CD101),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SUM(BY97:BY101),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44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SUM(CE97:CE101),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SUM(BZ97:BZ101),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45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SUM(CF97:CF101),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46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SUM(CG97:CG101),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47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SUM(CH97:CH101),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48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49</v>
      </c>
      <c r="U38" s="55"/>
      <c r="V38" s="55"/>
      <c r="W38" s="55"/>
      <c r="X38" s="57" t="s">
        <v>50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54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53</v>
      </c>
      <c r="AI60" s="44"/>
      <c r="AJ60" s="44"/>
      <c r="AK60" s="44"/>
      <c r="AL60" s="44"/>
      <c r="AM60" s="65" t="s">
        <v>54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53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54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53</v>
      </c>
      <c r="AI75" s="44"/>
      <c r="AJ75" s="44"/>
      <c r="AK75" s="44"/>
      <c r="AL75" s="44"/>
      <c r="AM75" s="65" t="s">
        <v>54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2020/141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- objekt k bydlení č.p. 1462/12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p.č. 284,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27. 7. 2020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MČ Praha 8, Zenklova 1/35, Praha 8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30</v>
      </c>
      <c r="AJ89" s="41"/>
      <c r="AK89" s="41"/>
      <c r="AL89" s="41"/>
      <c r="AM89" s="81" t="str">
        <f>IF(E17="","",E17)</f>
        <v>KFJ s.r.o.</v>
      </c>
      <c r="AN89" s="72"/>
      <c r="AO89" s="72"/>
      <c r="AP89" s="72"/>
      <c r="AQ89" s="41"/>
      <c r="AR89" s="42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33</v>
      </c>
      <c r="AJ90" s="41"/>
      <c r="AK90" s="41"/>
      <c r="AL90" s="41"/>
      <c r="AM90" s="81" t="str">
        <f>IF(E20="","",E20)</f>
        <v>Kadeřábek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2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zádv...'!J32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'01 - Stavební úpravy zádv...'!P146</f>
        <v>0</v>
      </c>
      <c r="AV95" s="129">
        <f>'01 - Stavební úpravy zádv...'!J35</f>
        <v>0</v>
      </c>
      <c r="AW95" s="129">
        <f>'01 - Stavební úpravy zádv...'!J36</f>
        <v>0</v>
      </c>
      <c r="AX95" s="129">
        <f>'01 - Stavební úpravy zádv...'!J37</f>
        <v>0</v>
      </c>
      <c r="AY95" s="129">
        <f>'01 - Stavební úpravy zádv...'!J38</f>
        <v>0</v>
      </c>
      <c r="AZ95" s="129">
        <f>'01 - Stavební úpravy zádv...'!F35</f>
        <v>0</v>
      </c>
      <c r="BA95" s="129">
        <f>'01 - Stavební úpravy zádv...'!F36</f>
        <v>0</v>
      </c>
      <c r="BB95" s="129">
        <f>'01 - Stavební úpravy zádv...'!F37</f>
        <v>0</v>
      </c>
      <c r="BC95" s="129">
        <f>'01 - Stavební úpravy zádv...'!F38</f>
        <v>0</v>
      </c>
      <c r="BD95" s="131">
        <f>'01 - Stavební úpravy zádv...'!F39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="2" customFormat="1" ht="30" customHeight="1">
      <c r="A97" s="39"/>
      <c r="B97" s="40"/>
      <c r="C97" s="108" t="s">
        <v>89</v>
      </c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111">
        <f>ROUND(SUM(AG98:AG101), 2)</f>
        <v>0</v>
      </c>
      <c r="AH97" s="111"/>
      <c r="AI97" s="111"/>
      <c r="AJ97" s="111"/>
      <c r="AK97" s="111"/>
      <c r="AL97" s="111"/>
      <c r="AM97" s="111"/>
      <c r="AN97" s="111">
        <f>ROUND(SUM(AN98:AN101), 2)</f>
        <v>0</v>
      </c>
      <c r="AO97" s="111"/>
      <c r="AP97" s="111"/>
      <c r="AQ97" s="133"/>
      <c r="AR97" s="42"/>
      <c r="AS97" s="101" t="s">
        <v>90</v>
      </c>
      <c r="AT97" s="102" t="s">
        <v>91</v>
      </c>
      <c r="AU97" s="102" t="s">
        <v>42</v>
      </c>
      <c r="AV97" s="103" t="s">
        <v>65</v>
      </c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19.92" customHeight="1">
      <c r="A98" s="39"/>
      <c r="B98" s="40"/>
      <c r="C98" s="41"/>
      <c r="D98" s="134" t="s">
        <v>92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41"/>
      <c r="AD98" s="41"/>
      <c r="AE98" s="41"/>
      <c r="AF98" s="41"/>
      <c r="AG98" s="135">
        <f>ROUND(AG94 * AS98, 2)</f>
        <v>0</v>
      </c>
      <c r="AH98" s="136"/>
      <c r="AI98" s="136"/>
      <c r="AJ98" s="136"/>
      <c r="AK98" s="136"/>
      <c r="AL98" s="136"/>
      <c r="AM98" s="136"/>
      <c r="AN98" s="136">
        <f>ROUND(AG98 + AV98, 2)</f>
        <v>0</v>
      </c>
      <c r="AO98" s="136"/>
      <c r="AP98" s="136"/>
      <c r="AQ98" s="41"/>
      <c r="AR98" s="42"/>
      <c r="AS98" s="137">
        <v>0</v>
      </c>
      <c r="AT98" s="138" t="s">
        <v>93</v>
      </c>
      <c r="AU98" s="138" t="s">
        <v>43</v>
      </c>
      <c r="AV98" s="139">
        <f>ROUND(IF(AU98="základní",AG98*L32,IF(AU98="snížená",AG98*L33,0)), 2)</f>
        <v>0</v>
      </c>
      <c r="AW98" s="39"/>
      <c r="AX98" s="39"/>
      <c r="AY98" s="39"/>
      <c r="AZ98" s="39"/>
      <c r="BA98" s="39"/>
      <c r="BB98" s="39"/>
      <c r="BC98" s="39"/>
      <c r="BD98" s="39"/>
      <c r="BE98" s="39"/>
      <c r="BV98" s="16" t="s">
        <v>94</v>
      </c>
      <c r="BY98" s="140">
        <f>IF(AU98="základní",AV98,0)</f>
        <v>0</v>
      </c>
      <c r="BZ98" s="140">
        <f>IF(AU98="snížená",AV98,0)</f>
        <v>0</v>
      </c>
      <c r="CA98" s="140">
        <v>0</v>
      </c>
      <c r="CB98" s="140">
        <v>0</v>
      </c>
      <c r="CC98" s="140">
        <v>0</v>
      </c>
      <c r="CD98" s="140">
        <f>IF(AU98="základní",AG98,0)</f>
        <v>0</v>
      </c>
      <c r="CE98" s="140">
        <f>IF(AU98="snížená",AG98,0)</f>
        <v>0</v>
      </c>
      <c r="CF98" s="140">
        <f>IF(AU98="zákl. přenesená",AG98,0)</f>
        <v>0</v>
      </c>
      <c r="CG98" s="140">
        <f>IF(AU98="sníž. přenesená",AG98,0)</f>
        <v>0</v>
      </c>
      <c r="CH98" s="140">
        <f>IF(AU98="nulová",AG98,0)</f>
        <v>0</v>
      </c>
      <c r="CI98" s="16">
        <f>IF(AU98="základní",1,IF(AU98="snížená",2,IF(AU98="zákl. přenesená",4,IF(AU98="sníž. přenesená",5,3))))</f>
        <v>1</v>
      </c>
      <c r="CJ98" s="16">
        <f>IF(AT98="stavební čast",1,IF(AT98="investiční čast",2,3))</f>
        <v>1</v>
      </c>
      <c r="CK98" s="16" t="str">
        <f>IF(D98="Vyplň vlastní","","x")</f>
        <v>x</v>
      </c>
    </row>
    <row r="99" s="2" customFormat="1" ht="19.92" customHeight="1">
      <c r="A99" s="39"/>
      <c r="B99" s="40"/>
      <c r="C99" s="41"/>
      <c r="D99" s="141" t="s">
        <v>95</v>
      </c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41"/>
      <c r="AD99" s="41"/>
      <c r="AE99" s="41"/>
      <c r="AF99" s="41"/>
      <c r="AG99" s="135">
        <f>ROUND(AG94 * AS99, 2)</f>
        <v>0</v>
      </c>
      <c r="AH99" s="136"/>
      <c r="AI99" s="136"/>
      <c r="AJ99" s="136"/>
      <c r="AK99" s="136"/>
      <c r="AL99" s="136"/>
      <c r="AM99" s="136"/>
      <c r="AN99" s="136">
        <f>ROUND(AG99 + AV99, 2)</f>
        <v>0</v>
      </c>
      <c r="AO99" s="136"/>
      <c r="AP99" s="136"/>
      <c r="AQ99" s="41"/>
      <c r="AR99" s="42"/>
      <c r="AS99" s="137">
        <v>0</v>
      </c>
      <c r="AT99" s="138" t="s">
        <v>93</v>
      </c>
      <c r="AU99" s="138" t="s">
        <v>43</v>
      </c>
      <c r="AV99" s="139">
        <f>ROUND(IF(AU99="základní",AG99*L32,IF(AU99="snížená",AG99*L33,0)), 2)</f>
        <v>0</v>
      </c>
      <c r="AW99" s="39"/>
      <c r="AX99" s="39"/>
      <c r="AY99" s="39"/>
      <c r="AZ99" s="39"/>
      <c r="BA99" s="39"/>
      <c r="BB99" s="39"/>
      <c r="BC99" s="39"/>
      <c r="BD99" s="39"/>
      <c r="BE99" s="39"/>
      <c r="BV99" s="16" t="s">
        <v>96</v>
      </c>
      <c r="BY99" s="140">
        <f>IF(AU99="základní",AV99,0)</f>
        <v>0</v>
      </c>
      <c r="BZ99" s="140">
        <f>IF(AU99="snížená",AV99,0)</f>
        <v>0</v>
      </c>
      <c r="CA99" s="140">
        <v>0</v>
      </c>
      <c r="CB99" s="140">
        <v>0</v>
      </c>
      <c r="CC99" s="140">
        <v>0</v>
      </c>
      <c r="CD99" s="140">
        <f>IF(AU99="základní",AG99,0)</f>
        <v>0</v>
      </c>
      <c r="CE99" s="140">
        <f>IF(AU99="snížená",AG99,0)</f>
        <v>0</v>
      </c>
      <c r="CF99" s="140">
        <f>IF(AU99="zákl. přenesená",AG99,0)</f>
        <v>0</v>
      </c>
      <c r="CG99" s="140">
        <f>IF(AU99="sníž. přenesená",AG99,0)</f>
        <v>0</v>
      </c>
      <c r="CH99" s="140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/>
      </c>
    </row>
    <row r="100" s="2" customFormat="1" ht="19.92" customHeight="1">
      <c r="A100" s="39"/>
      <c r="B100" s="40"/>
      <c r="C100" s="41"/>
      <c r="D100" s="141" t="s">
        <v>95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41"/>
      <c r="AD100" s="41"/>
      <c r="AE100" s="41"/>
      <c r="AF100" s="41"/>
      <c r="AG100" s="135">
        <f>ROUND(AG94 * AS100, 2)</f>
        <v>0</v>
      </c>
      <c r="AH100" s="136"/>
      <c r="AI100" s="136"/>
      <c r="AJ100" s="136"/>
      <c r="AK100" s="136"/>
      <c r="AL100" s="136"/>
      <c r="AM100" s="136"/>
      <c r="AN100" s="136">
        <f>ROUND(AG100 + AV100, 2)</f>
        <v>0</v>
      </c>
      <c r="AO100" s="136"/>
      <c r="AP100" s="136"/>
      <c r="AQ100" s="41"/>
      <c r="AR100" s="42"/>
      <c r="AS100" s="137">
        <v>0</v>
      </c>
      <c r="AT100" s="138" t="s">
        <v>93</v>
      </c>
      <c r="AU100" s="138" t="s">
        <v>43</v>
      </c>
      <c r="AV100" s="139">
        <f>ROUND(IF(AU100="základní",AG100*L32,IF(AU100="snížená",AG100*L33,0)),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96</v>
      </c>
      <c r="BY100" s="140">
        <f>IF(AU100="základní",AV100,0)</f>
        <v>0</v>
      </c>
      <c r="BZ100" s="140">
        <f>IF(AU100="snížená",AV100,0)</f>
        <v>0</v>
      </c>
      <c r="CA100" s="140">
        <v>0</v>
      </c>
      <c r="CB100" s="140">
        <v>0</v>
      </c>
      <c r="CC100" s="140">
        <v>0</v>
      </c>
      <c r="CD100" s="140">
        <f>IF(AU100="základní",AG100,0)</f>
        <v>0</v>
      </c>
      <c r="CE100" s="140">
        <f>IF(AU100="snížená",AG100,0)</f>
        <v>0</v>
      </c>
      <c r="CF100" s="140">
        <f>IF(AU100="zákl. přenesená",AG100,0)</f>
        <v>0</v>
      </c>
      <c r="CG100" s="140">
        <f>IF(AU100="sníž. přenesená",AG100,0)</f>
        <v>0</v>
      </c>
      <c r="CH100" s="140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39"/>
      <c r="B101" s="40"/>
      <c r="C101" s="41"/>
      <c r="D101" s="141" t="s">
        <v>95</v>
      </c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41"/>
      <c r="AD101" s="41"/>
      <c r="AE101" s="41"/>
      <c r="AF101" s="41"/>
      <c r="AG101" s="135">
        <f>ROUND(AG94 * AS101, 2)</f>
        <v>0</v>
      </c>
      <c r="AH101" s="136"/>
      <c r="AI101" s="136"/>
      <c r="AJ101" s="136"/>
      <c r="AK101" s="136"/>
      <c r="AL101" s="136"/>
      <c r="AM101" s="136"/>
      <c r="AN101" s="136">
        <f>ROUND(AG101 + AV101, 2)</f>
        <v>0</v>
      </c>
      <c r="AO101" s="136"/>
      <c r="AP101" s="136"/>
      <c r="AQ101" s="41"/>
      <c r="AR101" s="42"/>
      <c r="AS101" s="142">
        <v>0</v>
      </c>
      <c r="AT101" s="143" t="s">
        <v>93</v>
      </c>
      <c r="AU101" s="143" t="s">
        <v>43</v>
      </c>
      <c r="AV101" s="144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96</v>
      </c>
      <c r="BY101" s="140">
        <f>IF(AU101="základní",AV101,0)</f>
        <v>0</v>
      </c>
      <c r="BZ101" s="140">
        <f>IF(AU101="snížená",AV101,0)</f>
        <v>0</v>
      </c>
      <c r="CA101" s="140">
        <v>0</v>
      </c>
      <c r="CB101" s="140">
        <v>0</v>
      </c>
      <c r="CC101" s="140">
        <v>0</v>
      </c>
      <c r="CD101" s="140">
        <f>IF(AU101="základní",AG101,0)</f>
        <v>0</v>
      </c>
      <c r="CE101" s="140">
        <f>IF(AU101="snížená",AG101,0)</f>
        <v>0</v>
      </c>
      <c r="CF101" s="140">
        <f>IF(AU101="zákl. přenesená",AG101,0)</f>
        <v>0</v>
      </c>
      <c r="CG101" s="140">
        <f>IF(AU101="sníž. přenesená",AG101,0)</f>
        <v>0</v>
      </c>
      <c r="CH101" s="140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0.8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2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30" customHeight="1">
      <c r="A103" s="39"/>
      <c r="B103" s="40"/>
      <c r="C103" s="145" t="s">
        <v>97</v>
      </c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7">
        <f>ROUND(AG94 + AG97, 2)</f>
        <v>0</v>
      </c>
      <c r="AH103" s="147"/>
      <c r="AI103" s="147"/>
      <c r="AJ103" s="147"/>
      <c r="AK103" s="147"/>
      <c r="AL103" s="147"/>
      <c r="AM103" s="147"/>
      <c r="AN103" s="147">
        <f>ROUND(AN94 + AN97, 2)</f>
        <v>0</v>
      </c>
      <c r="AO103" s="147"/>
      <c r="AP103" s="147"/>
      <c r="AQ103" s="146"/>
      <c r="AR103" s="42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xJXPHRX21SpQmU1SwHCc6gZBgNbkXRIv3AQMr1mIwIpQlS3UZEwt0aQlgcSmER+fWTOI/dBTpbHSwsEKZJUKGQ==" hashValue="VgUxpnx+wgRfIxU16E3GHpSzKQsFuhL3V14EWhlp5iYVR8DJq+P3MMJBHMiQ/KSvx7W/3bKuZlk5gENJ3xx6Qg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1 - Stavební úpravy zád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9"/>
      <c r="AT3" s="16" t="s">
        <v>88</v>
      </c>
    </row>
    <row r="4" s="1" customFormat="1" ht="24.96" customHeight="1">
      <c r="B4" s="19"/>
      <c r="D4" s="150" t="s">
        <v>98</v>
      </c>
      <c r="L4" s="19"/>
      <c r="M4" s="15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2" t="s">
        <v>16</v>
      </c>
      <c r="L6" s="19"/>
    </row>
    <row r="7" s="1" customFormat="1" ht="16.5" customHeight="1">
      <c r="B7" s="19"/>
      <c r="E7" s="153" t="str">
        <f>'Rekapitulace stavby'!K6</f>
        <v>Stavební úpravy - objekt k bydlení č.p. 1462/12</v>
      </c>
      <c r="F7" s="152"/>
      <c r="G7" s="152"/>
      <c r="H7" s="152"/>
      <c r="L7" s="19"/>
    </row>
    <row r="8" s="2" customFormat="1" ht="12" customHeight="1">
      <c r="A8" s="39"/>
      <c r="B8" s="42"/>
      <c r="C8" s="39"/>
      <c r="D8" s="152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4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2" t="s">
        <v>18</v>
      </c>
      <c r="E11" s="39"/>
      <c r="F11" s="155" t="s">
        <v>1</v>
      </c>
      <c r="G11" s="39"/>
      <c r="H11" s="39"/>
      <c r="I11" s="152" t="s">
        <v>19</v>
      </c>
      <c r="J11" s="15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2" t="s">
        <v>20</v>
      </c>
      <c r="E12" s="39"/>
      <c r="F12" s="155" t="s">
        <v>21</v>
      </c>
      <c r="G12" s="39"/>
      <c r="H12" s="39"/>
      <c r="I12" s="152" t="s">
        <v>22</v>
      </c>
      <c r="J12" s="156" t="str">
        <f>'Rekapitulace stavby'!AN8</f>
        <v>27. 7. 2020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2" t="s">
        <v>24</v>
      </c>
      <c r="E14" s="39"/>
      <c r="F14" s="39"/>
      <c r="G14" s="39"/>
      <c r="H14" s="39"/>
      <c r="I14" s="152" t="s">
        <v>25</v>
      </c>
      <c r="J14" s="15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5" t="s">
        <v>26</v>
      </c>
      <c r="F15" s="39"/>
      <c r="G15" s="39"/>
      <c r="H15" s="39"/>
      <c r="I15" s="152" t="s">
        <v>27</v>
      </c>
      <c r="J15" s="15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2" t="s">
        <v>28</v>
      </c>
      <c r="E17" s="39"/>
      <c r="F17" s="39"/>
      <c r="G17" s="39"/>
      <c r="H17" s="39"/>
      <c r="I17" s="152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5"/>
      <c r="G18" s="155"/>
      <c r="H18" s="155"/>
      <c r="I18" s="152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2" t="s">
        <v>30</v>
      </c>
      <c r="E20" s="39"/>
      <c r="F20" s="39"/>
      <c r="G20" s="39"/>
      <c r="H20" s="39"/>
      <c r="I20" s="152" t="s">
        <v>25</v>
      </c>
      <c r="J20" s="15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5" t="s">
        <v>31</v>
      </c>
      <c r="F21" s="39"/>
      <c r="G21" s="39"/>
      <c r="H21" s="39"/>
      <c r="I21" s="152" t="s">
        <v>27</v>
      </c>
      <c r="J21" s="15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2" t="s">
        <v>33</v>
      </c>
      <c r="E23" s="39"/>
      <c r="F23" s="39"/>
      <c r="G23" s="39"/>
      <c r="H23" s="39"/>
      <c r="I23" s="152" t="s">
        <v>25</v>
      </c>
      <c r="J23" s="15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5" t="s">
        <v>34</v>
      </c>
      <c r="F24" s="39"/>
      <c r="G24" s="39"/>
      <c r="H24" s="39"/>
      <c r="I24" s="152" t="s">
        <v>27</v>
      </c>
      <c r="J24" s="15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1"/>
      <c r="E29" s="161"/>
      <c r="F29" s="161"/>
      <c r="G29" s="161"/>
      <c r="H29" s="161"/>
      <c r="I29" s="161"/>
      <c r="J29" s="161"/>
      <c r="K29" s="16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55" t="s">
        <v>101</v>
      </c>
      <c r="E30" s="39"/>
      <c r="F30" s="39"/>
      <c r="G30" s="39"/>
      <c r="H30" s="39"/>
      <c r="I30" s="39"/>
      <c r="J30" s="16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63" t="s">
        <v>92</v>
      </c>
      <c r="E31" s="39"/>
      <c r="F31" s="39"/>
      <c r="G31" s="39"/>
      <c r="H31" s="39"/>
      <c r="I31" s="39"/>
      <c r="J31" s="162">
        <f>J119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64" t="s">
        <v>38</v>
      </c>
      <c r="E32" s="39"/>
      <c r="F32" s="39"/>
      <c r="G32" s="39"/>
      <c r="H32" s="39"/>
      <c r="I32" s="39"/>
      <c r="J32" s="165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66" t="s">
        <v>40</v>
      </c>
      <c r="G34" s="39"/>
      <c r="H34" s="39"/>
      <c r="I34" s="166" t="s">
        <v>39</v>
      </c>
      <c r="J34" s="166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67" t="s">
        <v>42</v>
      </c>
      <c r="E35" s="152" t="s">
        <v>43</v>
      </c>
      <c r="F35" s="168">
        <f>ROUND((SUM(BE119:BE126) + SUM(BE146:BE342)),  2)</f>
        <v>0</v>
      </c>
      <c r="G35" s="39"/>
      <c r="H35" s="39"/>
      <c r="I35" s="169">
        <v>0.20999999999999999</v>
      </c>
      <c r="J35" s="168">
        <f>ROUND(((SUM(BE119:BE126) + SUM(BE146:BE342))*I35),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52" t="s">
        <v>44</v>
      </c>
      <c r="F36" s="168">
        <f>ROUND((SUM(BF119:BF126) + SUM(BF146:BF342)),  2)</f>
        <v>0</v>
      </c>
      <c r="G36" s="39"/>
      <c r="H36" s="39"/>
      <c r="I36" s="169">
        <v>0.14999999999999999</v>
      </c>
      <c r="J36" s="168">
        <f>ROUND(((SUM(BF119:BF126) + SUM(BF146:BF342))*I36),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2" t="s">
        <v>45</v>
      </c>
      <c r="F37" s="168">
        <f>ROUND((SUM(BG119:BG126) + SUM(BG146:BG342)),  2)</f>
        <v>0</v>
      </c>
      <c r="G37" s="39"/>
      <c r="H37" s="39"/>
      <c r="I37" s="169">
        <v>0.20999999999999999</v>
      </c>
      <c r="J37" s="16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52" t="s">
        <v>46</v>
      </c>
      <c r="F38" s="168">
        <f>ROUND((SUM(BH119:BH126) + SUM(BH146:BH342)),  2)</f>
        <v>0</v>
      </c>
      <c r="G38" s="39"/>
      <c r="H38" s="39"/>
      <c r="I38" s="169">
        <v>0.14999999999999999</v>
      </c>
      <c r="J38" s="16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52" t="s">
        <v>47</v>
      </c>
      <c r="F39" s="168">
        <f>ROUND((SUM(BI119:BI126) + SUM(BI146:BI342)),  2)</f>
        <v>0</v>
      </c>
      <c r="G39" s="39"/>
      <c r="H39" s="39"/>
      <c r="I39" s="169">
        <v>0</v>
      </c>
      <c r="J39" s="16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70"/>
      <c r="D41" s="171" t="s">
        <v>48</v>
      </c>
      <c r="E41" s="172"/>
      <c r="F41" s="172"/>
      <c r="G41" s="173" t="s">
        <v>49</v>
      </c>
      <c r="H41" s="174" t="s">
        <v>50</v>
      </c>
      <c r="I41" s="172"/>
      <c r="J41" s="175">
        <f>SUM(J32:J39)</f>
        <v>0</v>
      </c>
      <c r="K41" s="17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7" t="s">
        <v>51</v>
      </c>
      <c r="E50" s="178"/>
      <c r="F50" s="178"/>
      <c r="G50" s="177" t="s">
        <v>52</v>
      </c>
      <c r="H50" s="178"/>
      <c r="I50" s="178"/>
      <c r="J50" s="178"/>
      <c r="K50" s="178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79" t="s">
        <v>53</v>
      </c>
      <c r="E61" s="180"/>
      <c r="F61" s="181" t="s">
        <v>54</v>
      </c>
      <c r="G61" s="179" t="s">
        <v>53</v>
      </c>
      <c r="H61" s="180"/>
      <c r="I61" s="180"/>
      <c r="J61" s="182" t="s">
        <v>54</v>
      </c>
      <c r="K61" s="18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7" t="s">
        <v>55</v>
      </c>
      <c r="E65" s="183"/>
      <c r="F65" s="183"/>
      <c r="G65" s="177" t="s">
        <v>56</v>
      </c>
      <c r="H65" s="183"/>
      <c r="I65" s="183"/>
      <c r="J65" s="183"/>
      <c r="K65" s="18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79" t="s">
        <v>53</v>
      </c>
      <c r="E76" s="180"/>
      <c r="F76" s="181" t="s">
        <v>54</v>
      </c>
      <c r="G76" s="179" t="s">
        <v>53</v>
      </c>
      <c r="H76" s="180"/>
      <c r="I76" s="180"/>
      <c r="J76" s="182" t="s">
        <v>54</v>
      </c>
      <c r="K76" s="18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Stavební úpravy - objekt k bydlení č.p. 1462/12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zádveří, kuchyně a kanceláře - suterén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20</v>
      </c>
      <c r="D89" s="41"/>
      <c r="E89" s="41"/>
      <c r="F89" s="26" t="str">
        <f>F12</f>
        <v>p.č. 284,</v>
      </c>
      <c r="G89" s="41"/>
      <c r="H89" s="41"/>
      <c r="I89" s="31" t="s">
        <v>22</v>
      </c>
      <c r="J89" s="80" t="str">
        <f>IF(J12="","",J12)</f>
        <v>27. 7. 2020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MČ Praha 8, Zenklova 1/35, Praha 8</v>
      </c>
      <c r="G91" s="41"/>
      <c r="H91" s="41"/>
      <c r="I91" s="31" t="s">
        <v>30</v>
      </c>
      <c r="J91" s="35" t="str">
        <f>E21</f>
        <v>KFJ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Kadeřábek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103</v>
      </c>
      <c r="D94" s="146"/>
      <c r="E94" s="146"/>
      <c r="F94" s="146"/>
      <c r="G94" s="146"/>
      <c r="H94" s="146"/>
      <c r="I94" s="146"/>
      <c r="J94" s="190" t="s">
        <v>104</v>
      </c>
      <c r="K94" s="14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1" t="s">
        <v>105</v>
      </c>
      <c r="D96" s="41"/>
      <c r="E96" s="41"/>
      <c r="F96" s="41"/>
      <c r="G96" s="41"/>
      <c r="H96" s="41"/>
      <c r="I96" s="41"/>
      <c r="J96" s="111">
        <f>J146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106</v>
      </c>
    </row>
    <row r="97" s="9" customFormat="1" ht="24.96" customHeight="1">
      <c r="A97" s="9"/>
      <c r="B97" s="192"/>
      <c r="C97" s="193"/>
      <c r="D97" s="194" t="s">
        <v>107</v>
      </c>
      <c r="E97" s="195"/>
      <c r="F97" s="195"/>
      <c r="G97" s="195"/>
      <c r="H97" s="195"/>
      <c r="I97" s="195"/>
      <c r="J97" s="196">
        <f>J147</f>
        <v>0</v>
      </c>
      <c r="K97" s="193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108</v>
      </c>
      <c r="E98" s="201"/>
      <c r="F98" s="201"/>
      <c r="G98" s="201"/>
      <c r="H98" s="201"/>
      <c r="I98" s="201"/>
      <c r="J98" s="202">
        <f>J148</f>
        <v>0</v>
      </c>
      <c r="K98" s="199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109</v>
      </c>
      <c r="E99" s="201"/>
      <c r="F99" s="201"/>
      <c r="G99" s="201"/>
      <c r="H99" s="201"/>
      <c r="I99" s="201"/>
      <c r="J99" s="202">
        <f>J161</f>
        <v>0</v>
      </c>
      <c r="K99" s="199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110</v>
      </c>
      <c r="E100" s="201"/>
      <c r="F100" s="201"/>
      <c r="G100" s="201"/>
      <c r="H100" s="201"/>
      <c r="I100" s="201"/>
      <c r="J100" s="202">
        <f>J178</f>
        <v>0</v>
      </c>
      <c r="K100" s="199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111</v>
      </c>
      <c r="E101" s="201"/>
      <c r="F101" s="201"/>
      <c r="G101" s="201"/>
      <c r="H101" s="201"/>
      <c r="I101" s="201"/>
      <c r="J101" s="202">
        <f>J189</f>
        <v>0</v>
      </c>
      <c r="K101" s="199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2"/>
      <c r="C102" s="193"/>
      <c r="D102" s="194" t="s">
        <v>112</v>
      </c>
      <c r="E102" s="195"/>
      <c r="F102" s="195"/>
      <c r="G102" s="195"/>
      <c r="H102" s="195"/>
      <c r="I102" s="195"/>
      <c r="J102" s="196">
        <f>J192</f>
        <v>0</v>
      </c>
      <c r="K102" s="193"/>
      <c r="L102" s="19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8"/>
      <c r="C103" s="199"/>
      <c r="D103" s="200" t="s">
        <v>113</v>
      </c>
      <c r="E103" s="201"/>
      <c r="F103" s="201"/>
      <c r="G103" s="201"/>
      <c r="H103" s="201"/>
      <c r="I103" s="201"/>
      <c r="J103" s="202">
        <f>J193</f>
        <v>0</v>
      </c>
      <c r="K103" s="199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8"/>
      <c r="C104" s="199"/>
      <c r="D104" s="200" t="s">
        <v>114</v>
      </c>
      <c r="E104" s="201"/>
      <c r="F104" s="201"/>
      <c r="G104" s="201"/>
      <c r="H104" s="201"/>
      <c r="I104" s="201"/>
      <c r="J104" s="202">
        <f>J202</f>
        <v>0</v>
      </c>
      <c r="K104" s="199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8"/>
      <c r="C105" s="199"/>
      <c r="D105" s="200" t="s">
        <v>115</v>
      </c>
      <c r="E105" s="201"/>
      <c r="F105" s="201"/>
      <c r="G105" s="201"/>
      <c r="H105" s="201"/>
      <c r="I105" s="201"/>
      <c r="J105" s="202">
        <f>J216</f>
        <v>0</v>
      </c>
      <c r="K105" s="199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8"/>
      <c r="C106" s="199"/>
      <c r="D106" s="200" t="s">
        <v>116</v>
      </c>
      <c r="E106" s="201"/>
      <c r="F106" s="201"/>
      <c r="G106" s="201"/>
      <c r="H106" s="201"/>
      <c r="I106" s="201"/>
      <c r="J106" s="202">
        <f>J226</f>
        <v>0</v>
      </c>
      <c r="K106" s="199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8"/>
      <c r="C107" s="199"/>
      <c r="D107" s="200" t="s">
        <v>117</v>
      </c>
      <c r="E107" s="201"/>
      <c r="F107" s="201"/>
      <c r="G107" s="201"/>
      <c r="H107" s="201"/>
      <c r="I107" s="201"/>
      <c r="J107" s="202">
        <f>J228</f>
        <v>0</v>
      </c>
      <c r="K107" s="199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8"/>
      <c r="C108" s="199"/>
      <c r="D108" s="200" t="s">
        <v>118</v>
      </c>
      <c r="E108" s="201"/>
      <c r="F108" s="201"/>
      <c r="G108" s="201"/>
      <c r="H108" s="201"/>
      <c r="I108" s="201"/>
      <c r="J108" s="202">
        <f>J235</f>
        <v>0</v>
      </c>
      <c r="K108" s="199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8"/>
      <c r="C109" s="199"/>
      <c r="D109" s="200" t="s">
        <v>119</v>
      </c>
      <c r="E109" s="201"/>
      <c r="F109" s="201"/>
      <c r="G109" s="201"/>
      <c r="H109" s="201"/>
      <c r="I109" s="201"/>
      <c r="J109" s="202">
        <f>J252</f>
        <v>0</v>
      </c>
      <c r="K109" s="199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8"/>
      <c r="C110" s="199"/>
      <c r="D110" s="200" t="s">
        <v>120</v>
      </c>
      <c r="E110" s="201"/>
      <c r="F110" s="201"/>
      <c r="G110" s="201"/>
      <c r="H110" s="201"/>
      <c r="I110" s="201"/>
      <c r="J110" s="202">
        <f>J294</f>
        <v>0</v>
      </c>
      <c r="K110" s="199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8"/>
      <c r="C111" s="199"/>
      <c r="D111" s="200" t="s">
        <v>121</v>
      </c>
      <c r="E111" s="201"/>
      <c r="F111" s="201"/>
      <c r="G111" s="201"/>
      <c r="H111" s="201"/>
      <c r="I111" s="201"/>
      <c r="J111" s="202">
        <f>J309</f>
        <v>0</v>
      </c>
      <c r="K111" s="199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8"/>
      <c r="C112" s="199"/>
      <c r="D112" s="200" t="s">
        <v>122</v>
      </c>
      <c r="E112" s="201"/>
      <c r="F112" s="201"/>
      <c r="G112" s="201"/>
      <c r="H112" s="201"/>
      <c r="I112" s="201"/>
      <c r="J112" s="202">
        <f>J320</f>
        <v>0</v>
      </c>
      <c r="K112" s="199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92"/>
      <c r="C113" s="193"/>
      <c r="D113" s="194" t="s">
        <v>123</v>
      </c>
      <c r="E113" s="195"/>
      <c r="F113" s="195"/>
      <c r="G113" s="195"/>
      <c r="H113" s="195"/>
      <c r="I113" s="195"/>
      <c r="J113" s="196">
        <f>J336</f>
        <v>0</v>
      </c>
      <c r="K113" s="193"/>
      <c r="L113" s="197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98"/>
      <c r="C114" s="199"/>
      <c r="D114" s="200" t="s">
        <v>124</v>
      </c>
      <c r="E114" s="201"/>
      <c r="F114" s="201"/>
      <c r="G114" s="201"/>
      <c r="H114" s="201"/>
      <c r="I114" s="201"/>
      <c r="J114" s="202">
        <f>J337</f>
        <v>0</v>
      </c>
      <c r="K114" s="199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8"/>
      <c r="C115" s="199"/>
      <c r="D115" s="200" t="s">
        <v>125</v>
      </c>
      <c r="E115" s="201"/>
      <c r="F115" s="201"/>
      <c r="G115" s="201"/>
      <c r="H115" s="201"/>
      <c r="I115" s="201"/>
      <c r="J115" s="202">
        <f>J339</f>
        <v>0</v>
      </c>
      <c r="K115" s="199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8"/>
      <c r="C116" s="199"/>
      <c r="D116" s="200" t="s">
        <v>126</v>
      </c>
      <c r="E116" s="201"/>
      <c r="F116" s="201"/>
      <c r="G116" s="201"/>
      <c r="H116" s="201"/>
      <c r="I116" s="201"/>
      <c r="J116" s="202">
        <f>J341</f>
        <v>0</v>
      </c>
      <c r="K116" s="199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9.28" customHeight="1">
      <c r="A119" s="39"/>
      <c r="B119" s="40"/>
      <c r="C119" s="191" t="s">
        <v>127</v>
      </c>
      <c r="D119" s="41"/>
      <c r="E119" s="41"/>
      <c r="F119" s="41"/>
      <c r="G119" s="41"/>
      <c r="H119" s="41"/>
      <c r="I119" s="41"/>
      <c r="J119" s="204">
        <f>ROUND(J120 + J121 + J122 + J123 + J124 + J125,2)</f>
        <v>0</v>
      </c>
      <c r="K119" s="41"/>
      <c r="L119" s="64"/>
      <c r="N119" s="205" t="s">
        <v>42</v>
      </c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8" customHeight="1">
      <c r="A120" s="39"/>
      <c r="B120" s="40"/>
      <c r="C120" s="41"/>
      <c r="D120" s="141" t="s">
        <v>128</v>
      </c>
      <c r="E120" s="134"/>
      <c r="F120" s="134"/>
      <c r="G120" s="41"/>
      <c r="H120" s="41"/>
      <c r="I120" s="41"/>
      <c r="J120" s="135">
        <v>0</v>
      </c>
      <c r="K120" s="41"/>
      <c r="L120" s="206"/>
      <c r="M120" s="207"/>
      <c r="N120" s="208" t="s">
        <v>43</v>
      </c>
      <c r="O120" s="207"/>
      <c r="P120" s="207"/>
      <c r="Q120" s="207"/>
      <c r="R120" s="207"/>
      <c r="S120" s="209"/>
      <c r="T120" s="209"/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10" t="s">
        <v>129</v>
      </c>
      <c r="AZ120" s="207"/>
      <c r="BA120" s="207"/>
      <c r="BB120" s="207"/>
      <c r="BC120" s="207"/>
      <c r="BD120" s="207"/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10" t="s">
        <v>86</v>
      </c>
      <c r="BK120" s="207"/>
      <c r="BL120" s="207"/>
      <c r="BM120" s="207"/>
    </row>
    <row r="121" s="2" customFormat="1" ht="18" customHeight="1">
      <c r="A121" s="39"/>
      <c r="B121" s="40"/>
      <c r="C121" s="41"/>
      <c r="D121" s="141" t="s">
        <v>130</v>
      </c>
      <c r="E121" s="134"/>
      <c r="F121" s="134"/>
      <c r="G121" s="41"/>
      <c r="H121" s="41"/>
      <c r="I121" s="41"/>
      <c r="J121" s="135">
        <v>0</v>
      </c>
      <c r="K121" s="41"/>
      <c r="L121" s="206"/>
      <c r="M121" s="207"/>
      <c r="N121" s="208" t="s">
        <v>43</v>
      </c>
      <c r="O121" s="207"/>
      <c r="P121" s="207"/>
      <c r="Q121" s="207"/>
      <c r="R121" s="207"/>
      <c r="S121" s="209"/>
      <c r="T121" s="209"/>
      <c r="U121" s="209"/>
      <c r="V121" s="209"/>
      <c r="W121" s="209"/>
      <c r="X121" s="209"/>
      <c r="Y121" s="209"/>
      <c r="Z121" s="209"/>
      <c r="AA121" s="209"/>
      <c r="AB121" s="209"/>
      <c r="AC121" s="209"/>
      <c r="AD121" s="209"/>
      <c r="AE121" s="209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10" t="s">
        <v>129</v>
      </c>
      <c r="AZ121" s="207"/>
      <c r="BA121" s="207"/>
      <c r="BB121" s="207"/>
      <c r="BC121" s="207"/>
      <c r="BD121" s="207"/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10" t="s">
        <v>86</v>
      </c>
      <c r="BK121" s="207"/>
      <c r="BL121" s="207"/>
      <c r="BM121" s="207"/>
    </row>
    <row r="122" s="2" customFormat="1" ht="18" customHeight="1">
      <c r="A122" s="39"/>
      <c r="B122" s="40"/>
      <c r="C122" s="41"/>
      <c r="D122" s="141" t="s">
        <v>131</v>
      </c>
      <c r="E122" s="134"/>
      <c r="F122" s="134"/>
      <c r="G122" s="41"/>
      <c r="H122" s="41"/>
      <c r="I122" s="41"/>
      <c r="J122" s="135">
        <v>0</v>
      </c>
      <c r="K122" s="41"/>
      <c r="L122" s="206"/>
      <c r="M122" s="207"/>
      <c r="N122" s="208" t="s">
        <v>43</v>
      </c>
      <c r="O122" s="207"/>
      <c r="P122" s="207"/>
      <c r="Q122" s="207"/>
      <c r="R122" s="207"/>
      <c r="S122" s="209"/>
      <c r="T122" s="209"/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10" t="s">
        <v>129</v>
      </c>
      <c r="AZ122" s="207"/>
      <c r="BA122" s="207"/>
      <c r="BB122" s="207"/>
      <c r="BC122" s="207"/>
      <c r="BD122" s="207"/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210" t="s">
        <v>86</v>
      </c>
      <c r="BK122" s="207"/>
      <c r="BL122" s="207"/>
      <c r="BM122" s="207"/>
    </row>
    <row r="123" s="2" customFormat="1" ht="18" customHeight="1">
      <c r="A123" s="39"/>
      <c r="B123" s="40"/>
      <c r="C123" s="41"/>
      <c r="D123" s="141" t="s">
        <v>132</v>
      </c>
      <c r="E123" s="134"/>
      <c r="F123" s="134"/>
      <c r="G123" s="41"/>
      <c r="H123" s="41"/>
      <c r="I123" s="41"/>
      <c r="J123" s="135">
        <v>0</v>
      </c>
      <c r="K123" s="41"/>
      <c r="L123" s="206"/>
      <c r="M123" s="207"/>
      <c r="N123" s="208" t="s">
        <v>43</v>
      </c>
      <c r="O123" s="207"/>
      <c r="P123" s="207"/>
      <c r="Q123" s="207"/>
      <c r="R123" s="207"/>
      <c r="S123" s="209"/>
      <c r="T123" s="209"/>
      <c r="U123" s="209"/>
      <c r="V123" s="209"/>
      <c r="W123" s="209"/>
      <c r="X123" s="209"/>
      <c r="Y123" s="209"/>
      <c r="Z123" s="209"/>
      <c r="AA123" s="209"/>
      <c r="AB123" s="209"/>
      <c r="AC123" s="209"/>
      <c r="AD123" s="209"/>
      <c r="AE123" s="209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10" t="s">
        <v>129</v>
      </c>
      <c r="AZ123" s="207"/>
      <c r="BA123" s="207"/>
      <c r="BB123" s="207"/>
      <c r="BC123" s="207"/>
      <c r="BD123" s="207"/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10" t="s">
        <v>86</v>
      </c>
      <c r="BK123" s="207"/>
      <c r="BL123" s="207"/>
      <c r="BM123" s="207"/>
    </row>
    <row r="124" s="2" customFormat="1" ht="18" customHeight="1">
      <c r="A124" s="39"/>
      <c r="B124" s="40"/>
      <c r="C124" s="41"/>
      <c r="D124" s="141" t="s">
        <v>133</v>
      </c>
      <c r="E124" s="134"/>
      <c r="F124" s="134"/>
      <c r="G124" s="41"/>
      <c r="H124" s="41"/>
      <c r="I124" s="41"/>
      <c r="J124" s="135">
        <v>0</v>
      </c>
      <c r="K124" s="41"/>
      <c r="L124" s="206"/>
      <c r="M124" s="207"/>
      <c r="N124" s="208" t="s">
        <v>43</v>
      </c>
      <c r="O124" s="207"/>
      <c r="P124" s="207"/>
      <c r="Q124" s="207"/>
      <c r="R124" s="207"/>
      <c r="S124" s="209"/>
      <c r="T124" s="209"/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10" t="s">
        <v>129</v>
      </c>
      <c r="AZ124" s="207"/>
      <c r="BA124" s="207"/>
      <c r="BB124" s="207"/>
      <c r="BC124" s="207"/>
      <c r="BD124" s="207"/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210" t="s">
        <v>86</v>
      </c>
      <c r="BK124" s="207"/>
      <c r="BL124" s="207"/>
      <c r="BM124" s="207"/>
    </row>
    <row r="125" s="2" customFormat="1" ht="18" customHeight="1">
      <c r="A125" s="39"/>
      <c r="B125" s="40"/>
      <c r="C125" s="41"/>
      <c r="D125" s="134" t="s">
        <v>134</v>
      </c>
      <c r="E125" s="41"/>
      <c r="F125" s="41"/>
      <c r="G125" s="41"/>
      <c r="H125" s="41"/>
      <c r="I125" s="41"/>
      <c r="J125" s="135">
        <f>ROUND(J30*T125,2)</f>
        <v>0</v>
      </c>
      <c r="K125" s="41"/>
      <c r="L125" s="206"/>
      <c r="M125" s="207"/>
      <c r="N125" s="208" t="s">
        <v>43</v>
      </c>
      <c r="O125" s="207"/>
      <c r="P125" s="207"/>
      <c r="Q125" s="207"/>
      <c r="R125" s="207"/>
      <c r="S125" s="209"/>
      <c r="T125" s="209"/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  <c r="AE125" s="209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10" t="s">
        <v>135</v>
      </c>
      <c r="AZ125" s="207"/>
      <c r="BA125" s="207"/>
      <c r="BB125" s="207"/>
      <c r="BC125" s="207"/>
      <c r="BD125" s="207"/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10" t="s">
        <v>86</v>
      </c>
      <c r="BK125" s="207"/>
      <c r="BL125" s="207"/>
      <c r="BM125" s="207"/>
    </row>
    <row r="126" s="2" customForma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9.28" customHeight="1">
      <c r="A127" s="39"/>
      <c r="B127" s="40"/>
      <c r="C127" s="145" t="s">
        <v>97</v>
      </c>
      <c r="D127" s="146"/>
      <c r="E127" s="146"/>
      <c r="F127" s="146"/>
      <c r="G127" s="146"/>
      <c r="H127" s="146"/>
      <c r="I127" s="146"/>
      <c r="J127" s="147">
        <f>ROUND(J96+J119,2)</f>
        <v>0</v>
      </c>
      <c r="K127" s="146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70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2" t="s">
        <v>136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1" t="s">
        <v>16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188" t="str">
        <f>E7</f>
        <v>Stavební úpravy - objekt k bydlení č.p. 1462/12</v>
      </c>
      <c r="F136" s="31"/>
      <c r="G136" s="31"/>
      <c r="H136" s="3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1" t="s">
        <v>99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77" t="str">
        <f>E9</f>
        <v>01 - Stavební úpravy zádveří, kuchyně a kanceláře - suterén</v>
      </c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1" t="s">
        <v>20</v>
      </c>
      <c r="D140" s="41"/>
      <c r="E140" s="41"/>
      <c r="F140" s="26" t="str">
        <f>F12</f>
        <v>p.č. 284,</v>
      </c>
      <c r="G140" s="41"/>
      <c r="H140" s="41"/>
      <c r="I140" s="31" t="s">
        <v>22</v>
      </c>
      <c r="J140" s="80" t="str">
        <f>IF(J12="","",J12)</f>
        <v>27. 7. 2020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1" t="s">
        <v>24</v>
      </c>
      <c r="D142" s="41"/>
      <c r="E142" s="41"/>
      <c r="F142" s="26" t="str">
        <f>E15</f>
        <v>MČ Praha 8, Zenklova 1/35, Praha 8</v>
      </c>
      <c r="G142" s="41"/>
      <c r="H142" s="41"/>
      <c r="I142" s="31" t="s">
        <v>30</v>
      </c>
      <c r="J142" s="35" t="str">
        <f>E21</f>
        <v>KFJ s.r.o.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5.15" customHeight="1">
      <c r="A143" s="39"/>
      <c r="B143" s="40"/>
      <c r="C143" s="31" t="s">
        <v>28</v>
      </c>
      <c r="D143" s="41"/>
      <c r="E143" s="41"/>
      <c r="F143" s="26" t="str">
        <f>IF(E18="","",E18)</f>
        <v>Vyplň údaj</v>
      </c>
      <c r="G143" s="41"/>
      <c r="H143" s="41"/>
      <c r="I143" s="31" t="s">
        <v>33</v>
      </c>
      <c r="J143" s="35" t="str">
        <f>E24</f>
        <v>Kadeřábek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0.32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11" customFormat="1" ht="29.28" customHeight="1">
      <c r="A145" s="212"/>
      <c r="B145" s="213"/>
      <c r="C145" s="214" t="s">
        <v>137</v>
      </c>
      <c r="D145" s="215" t="s">
        <v>63</v>
      </c>
      <c r="E145" s="215" t="s">
        <v>59</v>
      </c>
      <c r="F145" s="215" t="s">
        <v>60</v>
      </c>
      <c r="G145" s="215" t="s">
        <v>138</v>
      </c>
      <c r="H145" s="215" t="s">
        <v>139</v>
      </c>
      <c r="I145" s="215" t="s">
        <v>140</v>
      </c>
      <c r="J145" s="216" t="s">
        <v>104</v>
      </c>
      <c r="K145" s="217" t="s">
        <v>141</v>
      </c>
      <c r="L145" s="218"/>
      <c r="M145" s="101" t="s">
        <v>1</v>
      </c>
      <c r="N145" s="102" t="s">
        <v>42</v>
      </c>
      <c r="O145" s="102" t="s">
        <v>142</v>
      </c>
      <c r="P145" s="102" t="s">
        <v>143</v>
      </c>
      <c r="Q145" s="102" t="s">
        <v>144</v>
      </c>
      <c r="R145" s="102" t="s">
        <v>145</v>
      </c>
      <c r="S145" s="102" t="s">
        <v>146</v>
      </c>
      <c r="T145" s="103" t="s">
        <v>147</v>
      </c>
      <c r="U145" s="21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/>
    </row>
    <row r="146" s="2" customFormat="1" ht="22.8" customHeight="1">
      <c r="A146" s="39"/>
      <c r="B146" s="40"/>
      <c r="C146" s="108" t="s">
        <v>148</v>
      </c>
      <c r="D146" s="41"/>
      <c r="E146" s="41"/>
      <c r="F146" s="41"/>
      <c r="G146" s="41"/>
      <c r="H146" s="41"/>
      <c r="I146" s="41"/>
      <c r="J146" s="219">
        <f>BK146</f>
        <v>0</v>
      </c>
      <c r="K146" s="41"/>
      <c r="L146" s="42"/>
      <c r="M146" s="104"/>
      <c r="N146" s="220"/>
      <c r="O146" s="105"/>
      <c r="P146" s="221">
        <f>P147+P192+P336</f>
        <v>0</v>
      </c>
      <c r="Q146" s="105"/>
      <c r="R146" s="221">
        <f>R147+R192+R336</f>
        <v>4.8738001000000004</v>
      </c>
      <c r="S146" s="105"/>
      <c r="T146" s="222">
        <f>T147+T192+T336</f>
        <v>3.5425767000000001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77</v>
      </c>
      <c r="AU146" s="16" t="s">
        <v>106</v>
      </c>
      <c r="BK146" s="223">
        <f>BK147+BK192+BK336</f>
        <v>0</v>
      </c>
    </row>
    <row r="147" s="12" customFormat="1" ht="25.92" customHeight="1">
      <c r="A147" s="12"/>
      <c r="B147" s="224"/>
      <c r="C147" s="225"/>
      <c r="D147" s="226" t="s">
        <v>77</v>
      </c>
      <c r="E147" s="227" t="s">
        <v>149</v>
      </c>
      <c r="F147" s="227" t="s">
        <v>150</v>
      </c>
      <c r="G147" s="225"/>
      <c r="H147" s="225"/>
      <c r="I147" s="228"/>
      <c r="J147" s="229">
        <f>BK147</f>
        <v>0</v>
      </c>
      <c r="K147" s="225"/>
      <c r="L147" s="230"/>
      <c r="M147" s="231"/>
      <c r="N147" s="232"/>
      <c r="O147" s="232"/>
      <c r="P147" s="233">
        <f>P148+P161+P178+P189</f>
        <v>0</v>
      </c>
      <c r="Q147" s="232"/>
      <c r="R147" s="233">
        <f>R148+R161+R178+R189</f>
        <v>3.2522629800000002</v>
      </c>
      <c r="S147" s="232"/>
      <c r="T147" s="234">
        <f>T148+T161+T178+T189</f>
        <v>2.9539180000000003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5" t="s">
        <v>86</v>
      </c>
      <c r="AT147" s="236" t="s">
        <v>77</v>
      </c>
      <c r="AU147" s="236" t="s">
        <v>78</v>
      </c>
      <c r="AY147" s="235" t="s">
        <v>151</v>
      </c>
      <c r="BK147" s="237">
        <f>BK148+BK161+BK178+BK189</f>
        <v>0</v>
      </c>
    </row>
    <row r="148" s="12" customFormat="1" ht="22.8" customHeight="1">
      <c r="A148" s="12"/>
      <c r="B148" s="224"/>
      <c r="C148" s="225"/>
      <c r="D148" s="226" t="s">
        <v>77</v>
      </c>
      <c r="E148" s="238" t="s">
        <v>152</v>
      </c>
      <c r="F148" s="238" t="s">
        <v>153</v>
      </c>
      <c r="G148" s="225"/>
      <c r="H148" s="225"/>
      <c r="I148" s="228"/>
      <c r="J148" s="239">
        <f>BK148</f>
        <v>0</v>
      </c>
      <c r="K148" s="225"/>
      <c r="L148" s="230"/>
      <c r="M148" s="231"/>
      <c r="N148" s="232"/>
      <c r="O148" s="232"/>
      <c r="P148" s="233">
        <f>SUM(P149:P160)</f>
        <v>0</v>
      </c>
      <c r="Q148" s="232"/>
      <c r="R148" s="233">
        <f>SUM(R149:R160)</f>
        <v>3.24593898</v>
      </c>
      <c r="S148" s="232"/>
      <c r="T148" s="234">
        <f>SUM(T149:T160)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5" t="s">
        <v>86</v>
      </c>
      <c r="AT148" s="236" t="s">
        <v>77</v>
      </c>
      <c r="AU148" s="236" t="s">
        <v>86</v>
      </c>
      <c r="AY148" s="235" t="s">
        <v>151</v>
      </c>
      <c r="BK148" s="237">
        <f>SUM(BK149:BK160)</f>
        <v>0</v>
      </c>
    </row>
    <row r="149" s="2" customFormat="1" ht="24.15" customHeight="1">
      <c r="A149" s="39"/>
      <c r="B149" s="40"/>
      <c r="C149" s="240" t="s">
        <v>86</v>
      </c>
      <c r="D149" s="240" t="s">
        <v>154</v>
      </c>
      <c r="E149" s="241" t="s">
        <v>155</v>
      </c>
      <c r="F149" s="242" t="s">
        <v>156</v>
      </c>
      <c r="G149" s="243" t="s">
        <v>157</v>
      </c>
      <c r="H149" s="244">
        <v>1.238</v>
      </c>
      <c r="I149" s="245"/>
      <c r="J149" s="246">
        <f>ROUND(I149*H149,2)</f>
        <v>0</v>
      </c>
      <c r="K149" s="247"/>
      <c r="L149" s="42"/>
      <c r="M149" s="248" t="s">
        <v>1</v>
      </c>
      <c r="N149" s="249" t="s">
        <v>43</v>
      </c>
      <c r="O149" s="92"/>
      <c r="P149" s="250">
        <f>O149*H149</f>
        <v>0</v>
      </c>
      <c r="Q149" s="250">
        <v>0.020480000000000002</v>
      </c>
      <c r="R149" s="250">
        <f>Q149*H149</f>
        <v>0.025354240000000004</v>
      </c>
      <c r="S149" s="250">
        <v>0</v>
      </c>
      <c r="T149" s="25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2" t="s">
        <v>158</v>
      </c>
      <c r="AT149" s="252" t="s">
        <v>154</v>
      </c>
      <c r="AU149" s="252" t="s">
        <v>88</v>
      </c>
      <c r="AY149" s="16" t="s">
        <v>151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6" t="s">
        <v>86</v>
      </c>
      <c r="BK149" s="140">
        <f>ROUND(I149*H149,2)</f>
        <v>0</v>
      </c>
      <c r="BL149" s="16" t="s">
        <v>158</v>
      </c>
      <c r="BM149" s="252" t="s">
        <v>159</v>
      </c>
    </row>
    <row r="150" s="2" customFormat="1">
      <c r="A150" s="39"/>
      <c r="B150" s="40"/>
      <c r="C150" s="41"/>
      <c r="D150" s="253" t="s">
        <v>160</v>
      </c>
      <c r="E150" s="41"/>
      <c r="F150" s="254" t="s">
        <v>161</v>
      </c>
      <c r="G150" s="41"/>
      <c r="H150" s="41"/>
      <c r="I150" s="209"/>
      <c r="J150" s="41"/>
      <c r="K150" s="41"/>
      <c r="L150" s="42"/>
      <c r="M150" s="255"/>
      <c r="N150" s="25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160</v>
      </c>
      <c r="AU150" s="16" t="s">
        <v>88</v>
      </c>
    </row>
    <row r="151" s="13" customFormat="1">
      <c r="A151" s="13"/>
      <c r="B151" s="257"/>
      <c r="C151" s="258"/>
      <c r="D151" s="253" t="s">
        <v>162</v>
      </c>
      <c r="E151" s="259" t="s">
        <v>1</v>
      </c>
      <c r="F151" s="260" t="s">
        <v>163</v>
      </c>
      <c r="G151" s="258"/>
      <c r="H151" s="261">
        <v>1.238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162</v>
      </c>
      <c r="AU151" s="267" t="s">
        <v>88</v>
      </c>
      <c r="AV151" s="13" t="s">
        <v>88</v>
      </c>
      <c r="AW151" s="13" t="s">
        <v>32</v>
      </c>
      <c r="AX151" s="13" t="s">
        <v>86</v>
      </c>
      <c r="AY151" s="267" t="s">
        <v>151</v>
      </c>
    </row>
    <row r="152" s="2" customFormat="1" ht="14.4" customHeight="1">
      <c r="A152" s="39"/>
      <c r="B152" s="40"/>
      <c r="C152" s="240" t="s">
        <v>88</v>
      </c>
      <c r="D152" s="240" t="s">
        <v>154</v>
      </c>
      <c r="E152" s="241" t="s">
        <v>164</v>
      </c>
      <c r="F152" s="242" t="s">
        <v>165</v>
      </c>
      <c r="G152" s="243" t="s">
        <v>157</v>
      </c>
      <c r="H152" s="244">
        <v>0.55000000000000004</v>
      </c>
      <c r="I152" s="245"/>
      <c r="J152" s="246">
        <f>ROUND(I152*H152,2)</f>
        <v>0</v>
      </c>
      <c r="K152" s="247"/>
      <c r="L152" s="42"/>
      <c r="M152" s="248" t="s">
        <v>1</v>
      </c>
      <c r="N152" s="249" t="s">
        <v>43</v>
      </c>
      <c r="O152" s="92"/>
      <c r="P152" s="250">
        <f>O152*H152</f>
        <v>0</v>
      </c>
      <c r="Q152" s="250">
        <v>0.040000000000000001</v>
      </c>
      <c r="R152" s="250">
        <f>Q152*H152</f>
        <v>0.022000000000000002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2" t="s">
        <v>158</v>
      </c>
      <c r="AT152" s="252" t="s">
        <v>154</v>
      </c>
      <c r="AU152" s="252" t="s">
        <v>88</v>
      </c>
      <c r="AY152" s="16" t="s">
        <v>151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86</v>
      </c>
      <c r="BK152" s="140">
        <f>ROUND(I152*H152,2)</f>
        <v>0</v>
      </c>
      <c r="BL152" s="16" t="s">
        <v>158</v>
      </c>
      <c r="BM152" s="252" t="s">
        <v>166</v>
      </c>
    </row>
    <row r="153" s="13" customFormat="1">
      <c r="A153" s="13"/>
      <c r="B153" s="257"/>
      <c r="C153" s="258"/>
      <c r="D153" s="253" t="s">
        <v>162</v>
      </c>
      <c r="E153" s="259" t="s">
        <v>1</v>
      </c>
      <c r="F153" s="260" t="s">
        <v>167</v>
      </c>
      <c r="G153" s="258"/>
      <c r="H153" s="261">
        <v>0.55000000000000004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162</v>
      </c>
      <c r="AU153" s="267" t="s">
        <v>88</v>
      </c>
      <c r="AV153" s="13" t="s">
        <v>88</v>
      </c>
      <c r="AW153" s="13" t="s">
        <v>32</v>
      </c>
      <c r="AX153" s="13" t="s">
        <v>86</v>
      </c>
      <c r="AY153" s="267" t="s">
        <v>151</v>
      </c>
    </row>
    <row r="154" s="2" customFormat="1" ht="24.15" customHeight="1">
      <c r="A154" s="39"/>
      <c r="B154" s="40"/>
      <c r="C154" s="240" t="s">
        <v>168</v>
      </c>
      <c r="D154" s="240" t="s">
        <v>154</v>
      </c>
      <c r="E154" s="241" t="s">
        <v>169</v>
      </c>
      <c r="F154" s="242" t="s">
        <v>170</v>
      </c>
      <c r="G154" s="243" t="s">
        <v>157</v>
      </c>
      <c r="H154" s="244">
        <v>105.595</v>
      </c>
      <c r="I154" s="245"/>
      <c r="J154" s="246">
        <f>ROUND(I154*H154,2)</f>
        <v>0</v>
      </c>
      <c r="K154" s="247"/>
      <c r="L154" s="42"/>
      <c r="M154" s="248" t="s">
        <v>1</v>
      </c>
      <c r="N154" s="249" t="s">
        <v>43</v>
      </c>
      <c r="O154" s="92"/>
      <c r="P154" s="250">
        <f>O154*H154</f>
        <v>0</v>
      </c>
      <c r="Q154" s="250">
        <v>0.028400000000000002</v>
      </c>
      <c r="R154" s="250">
        <f>Q154*H154</f>
        <v>2.9988980000000001</v>
      </c>
      <c r="S154" s="250">
        <v>0</v>
      </c>
      <c r="T154" s="25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2" t="s">
        <v>158</v>
      </c>
      <c r="AT154" s="252" t="s">
        <v>154</v>
      </c>
      <c r="AU154" s="252" t="s">
        <v>88</v>
      </c>
      <c r="AY154" s="16" t="s">
        <v>151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6" t="s">
        <v>86</v>
      </c>
      <c r="BK154" s="140">
        <f>ROUND(I154*H154,2)</f>
        <v>0</v>
      </c>
      <c r="BL154" s="16" t="s">
        <v>158</v>
      </c>
      <c r="BM154" s="252" t="s">
        <v>171</v>
      </c>
    </row>
    <row r="155" s="13" customFormat="1">
      <c r="A155" s="13"/>
      <c r="B155" s="257"/>
      <c r="C155" s="258"/>
      <c r="D155" s="253" t="s">
        <v>162</v>
      </c>
      <c r="E155" s="259" t="s">
        <v>1</v>
      </c>
      <c r="F155" s="260" t="s">
        <v>172</v>
      </c>
      <c r="G155" s="258"/>
      <c r="H155" s="261">
        <v>105.595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162</v>
      </c>
      <c r="AU155" s="267" t="s">
        <v>88</v>
      </c>
      <c r="AV155" s="13" t="s">
        <v>88</v>
      </c>
      <c r="AW155" s="13" t="s">
        <v>32</v>
      </c>
      <c r="AX155" s="13" t="s">
        <v>86</v>
      </c>
      <c r="AY155" s="267" t="s">
        <v>151</v>
      </c>
    </row>
    <row r="156" s="2" customFormat="1" ht="24.15" customHeight="1">
      <c r="A156" s="39"/>
      <c r="B156" s="40"/>
      <c r="C156" s="240" t="s">
        <v>158</v>
      </c>
      <c r="D156" s="240" t="s">
        <v>154</v>
      </c>
      <c r="E156" s="241" t="s">
        <v>173</v>
      </c>
      <c r="F156" s="242" t="s">
        <v>174</v>
      </c>
      <c r="G156" s="243" t="s">
        <v>175</v>
      </c>
      <c r="H156" s="244">
        <v>0.060999999999999999</v>
      </c>
      <c r="I156" s="245"/>
      <c r="J156" s="246">
        <f>ROUND(I156*H156,2)</f>
        <v>0</v>
      </c>
      <c r="K156" s="247"/>
      <c r="L156" s="42"/>
      <c r="M156" s="248" t="s">
        <v>1</v>
      </c>
      <c r="N156" s="249" t="s">
        <v>43</v>
      </c>
      <c r="O156" s="92"/>
      <c r="P156" s="250">
        <f>O156*H156</f>
        <v>0</v>
      </c>
      <c r="Q156" s="250">
        <v>2.2563399999999998</v>
      </c>
      <c r="R156" s="250">
        <f>Q156*H156</f>
        <v>0.13763673999999998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2" t="s">
        <v>158</v>
      </c>
      <c r="AT156" s="252" t="s">
        <v>154</v>
      </c>
      <c r="AU156" s="252" t="s">
        <v>88</v>
      </c>
      <c r="AY156" s="16" t="s">
        <v>151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86</v>
      </c>
      <c r="BK156" s="140">
        <f>ROUND(I156*H156,2)</f>
        <v>0</v>
      </c>
      <c r="BL156" s="16" t="s">
        <v>158</v>
      </c>
      <c r="BM156" s="252" t="s">
        <v>176</v>
      </c>
    </row>
    <row r="157" s="2" customFormat="1">
      <c r="A157" s="39"/>
      <c r="B157" s="40"/>
      <c r="C157" s="41"/>
      <c r="D157" s="253" t="s">
        <v>160</v>
      </c>
      <c r="E157" s="41"/>
      <c r="F157" s="254" t="s">
        <v>177</v>
      </c>
      <c r="G157" s="41"/>
      <c r="H157" s="41"/>
      <c r="I157" s="209"/>
      <c r="J157" s="41"/>
      <c r="K157" s="41"/>
      <c r="L157" s="42"/>
      <c r="M157" s="255"/>
      <c r="N157" s="25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6" t="s">
        <v>160</v>
      </c>
      <c r="AU157" s="16" t="s">
        <v>88</v>
      </c>
    </row>
    <row r="158" s="13" customFormat="1">
      <c r="A158" s="13"/>
      <c r="B158" s="257"/>
      <c r="C158" s="258"/>
      <c r="D158" s="253" t="s">
        <v>162</v>
      </c>
      <c r="E158" s="259" t="s">
        <v>1</v>
      </c>
      <c r="F158" s="260" t="s">
        <v>178</v>
      </c>
      <c r="G158" s="258"/>
      <c r="H158" s="261">
        <v>0.060999999999999999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162</v>
      </c>
      <c r="AU158" s="267" t="s">
        <v>88</v>
      </c>
      <c r="AV158" s="13" t="s">
        <v>88</v>
      </c>
      <c r="AW158" s="13" t="s">
        <v>32</v>
      </c>
      <c r="AX158" s="13" t="s">
        <v>86</v>
      </c>
      <c r="AY158" s="267" t="s">
        <v>151</v>
      </c>
    </row>
    <row r="159" s="2" customFormat="1" ht="14.4" customHeight="1">
      <c r="A159" s="39"/>
      <c r="B159" s="40"/>
      <c r="C159" s="240" t="s">
        <v>179</v>
      </c>
      <c r="D159" s="240" t="s">
        <v>154</v>
      </c>
      <c r="E159" s="241" t="s">
        <v>180</v>
      </c>
      <c r="F159" s="242" t="s">
        <v>181</v>
      </c>
      <c r="G159" s="243" t="s">
        <v>182</v>
      </c>
      <c r="H159" s="244">
        <v>1</v>
      </c>
      <c r="I159" s="245"/>
      <c r="J159" s="246">
        <f>ROUND(I159*H159,2)</f>
        <v>0</v>
      </c>
      <c r="K159" s="247"/>
      <c r="L159" s="42"/>
      <c r="M159" s="248" t="s">
        <v>1</v>
      </c>
      <c r="N159" s="249" t="s">
        <v>43</v>
      </c>
      <c r="O159" s="92"/>
      <c r="P159" s="250">
        <f>O159*H159</f>
        <v>0</v>
      </c>
      <c r="Q159" s="250">
        <v>0.04684</v>
      </c>
      <c r="R159" s="250">
        <f>Q159*H159</f>
        <v>0.04684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2" t="s">
        <v>158</v>
      </c>
      <c r="AT159" s="252" t="s">
        <v>154</v>
      </c>
      <c r="AU159" s="252" t="s">
        <v>88</v>
      </c>
      <c r="AY159" s="16" t="s">
        <v>151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6" t="s">
        <v>86</v>
      </c>
      <c r="BK159" s="140">
        <f>ROUND(I159*H159,2)</f>
        <v>0</v>
      </c>
      <c r="BL159" s="16" t="s">
        <v>158</v>
      </c>
      <c r="BM159" s="252" t="s">
        <v>183</v>
      </c>
    </row>
    <row r="160" s="2" customFormat="1" ht="24.15" customHeight="1">
      <c r="A160" s="39"/>
      <c r="B160" s="40"/>
      <c r="C160" s="268" t="s">
        <v>152</v>
      </c>
      <c r="D160" s="268" t="s">
        <v>184</v>
      </c>
      <c r="E160" s="269" t="s">
        <v>185</v>
      </c>
      <c r="F160" s="270" t="s">
        <v>186</v>
      </c>
      <c r="G160" s="271" t="s">
        <v>182</v>
      </c>
      <c r="H160" s="272">
        <v>1</v>
      </c>
      <c r="I160" s="273"/>
      <c r="J160" s="274">
        <f>ROUND(I160*H160,2)</f>
        <v>0</v>
      </c>
      <c r="K160" s="275"/>
      <c r="L160" s="276"/>
      <c r="M160" s="277" t="s">
        <v>1</v>
      </c>
      <c r="N160" s="278" t="s">
        <v>43</v>
      </c>
      <c r="O160" s="92"/>
      <c r="P160" s="250">
        <f>O160*H160</f>
        <v>0</v>
      </c>
      <c r="Q160" s="250">
        <v>0.01521</v>
      </c>
      <c r="R160" s="250">
        <f>Q160*H160</f>
        <v>0.01521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2" t="s">
        <v>187</v>
      </c>
      <c r="AT160" s="252" t="s">
        <v>184</v>
      </c>
      <c r="AU160" s="252" t="s">
        <v>88</v>
      </c>
      <c r="AY160" s="16" t="s">
        <v>151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6" t="s">
        <v>86</v>
      </c>
      <c r="BK160" s="140">
        <f>ROUND(I160*H160,2)</f>
        <v>0</v>
      </c>
      <c r="BL160" s="16" t="s">
        <v>158</v>
      </c>
      <c r="BM160" s="252" t="s">
        <v>188</v>
      </c>
    </row>
    <row r="161" s="12" customFormat="1" ht="22.8" customHeight="1">
      <c r="A161" s="12"/>
      <c r="B161" s="224"/>
      <c r="C161" s="225"/>
      <c r="D161" s="226" t="s">
        <v>77</v>
      </c>
      <c r="E161" s="238" t="s">
        <v>189</v>
      </c>
      <c r="F161" s="238" t="s">
        <v>190</v>
      </c>
      <c r="G161" s="225"/>
      <c r="H161" s="225"/>
      <c r="I161" s="228"/>
      <c r="J161" s="239">
        <f>BK161</f>
        <v>0</v>
      </c>
      <c r="K161" s="225"/>
      <c r="L161" s="230"/>
      <c r="M161" s="231"/>
      <c r="N161" s="232"/>
      <c r="O161" s="232"/>
      <c r="P161" s="233">
        <f>SUM(P162:P177)</f>
        <v>0</v>
      </c>
      <c r="Q161" s="232"/>
      <c r="R161" s="233">
        <f>SUM(R162:R177)</f>
        <v>0.0063239999999999998</v>
      </c>
      <c r="S161" s="232"/>
      <c r="T161" s="234">
        <f>SUM(T162:T177)</f>
        <v>2.9539180000000003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5" t="s">
        <v>86</v>
      </c>
      <c r="AT161" s="236" t="s">
        <v>77</v>
      </c>
      <c r="AU161" s="236" t="s">
        <v>86</v>
      </c>
      <c r="AY161" s="235" t="s">
        <v>151</v>
      </c>
      <c r="BK161" s="237">
        <f>SUM(BK162:BK177)</f>
        <v>0</v>
      </c>
    </row>
    <row r="162" s="2" customFormat="1" ht="24.15" customHeight="1">
      <c r="A162" s="39"/>
      <c r="B162" s="40"/>
      <c r="C162" s="240" t="s">
        <v>191</v>
      </c>
      <c r="D162" s="240" t="s">
        <v>154</v>
      </c>
      <c r="E162" s="241" t="s">
        <v>192</v>
      </c>
      <c r="F162" s="242" t="s">
        <v>193</v>
      </c>
      <c r="G162" s="243" t="s">
        <v>157</v>
      </c>
      <c r="H162" s="244">
        <v>37.200000000000003</v>
      </c>
      <c r="I162" s="245"/>
      <c r="J162" s="246">
        <f>ROUND(I162*H162,2)</f>
        <v>0</v>
      </c>
      <c r="K162" s="247"/>
      <c r="L162" s="42"/>
      <c r="M162" s="248" t="s">
        <v>1</v>
      </c>
      <c r="N162" s="249" t="s">
        <v>43</v>
      </c>
      <c r="O162" s="92"/>
      <c r="P162" s="250">
        <f>O162*H162</f>
        <v>0</v>
      </c>
      <c r="Q162" s="250">
        <v>0.00012999999999999999</v>
      </c>
      <c r="R162" s="250">
        <f>Q162*H162</f>
        <v>0.004836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2" t="s">
        <v>158</v>
      </c>
      <c r="AT162" s="252" t="s">
        <v>154</v>
      </c>
      <c r="AU162" s="252" t="s">
        <v>88</v>
      </c>
      <c r="AY162" s="16" t="s">
        <v>151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86</v>
      </c>
      <c r="BK162" s="140">
        <f>ROUND(I162*H162,2)</f>
        <v>0</v>
      </c>
      <c r="BL162" s="16" t="s">
        <v>158</v>
      </c>
      <c r="BM162" s="252" t="s">
        <v>194</v>
      </c>
    </row>
    <row r="163" s="13" customFormat="1">
      <c r="A163" s="13"/>
      <c r="B163" s="257"/>
      <c r="C163" s="258"/>
      <c r="D163" s="253" t="s">
        <v>162</v>
      </c>
      <c r="E163" s="259" t="s">
        <v>1</v>
      </c>
      <c r="F163" s="260" t="s">
        <v>195</v>
      </c>
      <c r="G163" s="258"/>
      <c r="H163" s="261">
        <v>37.200000000000003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162</v>
      </c>
      <c r="AU163" s="267" t="s">
        <v>88</v>
      </c>
      <c r="AV163" s="13" t="s">
        <v>88</v>
      </c>
      <c r="AW163" s="13" t="s">
        <v>32</v>
      </c>
      <c r="AX163" s="13" t="s">
        <v>86</v>
      </c>
      <c r="AY163" s="267" t="s">
        <v>151</v>
      </c>
    </row>
    <row r="164" s="2" customFormat="1" ht="24.15" customHeight="1">
      <c r="A164" s="39"/>
      <c r="B164" s="40"/>
      <c r="C164" s="240" t="s">
        <v>187</v>
      </c>
      <c r="D164" s="240" t="s">
        <v>154</v>
      </c>
      <c r="E164" s="241" t="s">
        <v>196</v>
      </c>
      <c r="F164" s="242" t="s">
        <v>197</v>
      </c>
      <c r="G164" s="243" t="s">
        <v>157</v>
      </c>
      <c r="H164" s="244">
        <v>37.200000000000003</v>
      </c>
      <c r="I164" s="245"/>
      <c r="J164" s="246">
        <f>ROUND(I164*H164,2)</f>
        <v>0</v>
      </c>
      <c r="K164" s="247"/>
      <c r="L164" s="42"/>
      <c r="M164" s="248" t="s">
        <v>1</v>
      </c>
      <c r="N164" s="249" t="s">
        <v>43</v>
      </c>
      <c r="O164" s="92"/>
      <c r="P164" s="250">
        <f>O164*H164</f>
        <v>0</v>
      </c>
      <c r="Q164" s="250">
        <v>4.0000000000000003E-05</v>
      </c>
      <c r="R164" s="250">
        <f>Q164*H164</f>
        <v>0.0014880000000000002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2" t="s">
        <v>158</v>
      </c>
      <c r="AT164" s="252" t="s">
        <v>154</v>
      </c>
      <c r="AU164" s="252" t="s">
        <v>88</v>
      </c>
      <c r="AY164" s="16" t="s">
        <v>151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6" t="s">
        <v>86</v>
      </c>
      <c r="BK164" s="140">
        <f>ROUND(I164*H164,2)</f>
        <v>0</v>
      </c>
      <c r="BL164" s="16" t="s">
        <v>158</v>
      </c>
      <c r="BM164" s="252" t="s">
        <v>198</v>
      </c>
    </row>
    <row r="165" s="13" customFormat="1">
      <c r="A165" s="13"/>
      <c r="B165" s="257"/>
      <c r="C165" s="258"/>
      <c r="D165" s="253" t="s">
        <v>162</v>
      </c>
      <c r="E165" s="259" t="s">
        <v>1</v>
      </c>
      <c r="F165" s="260" t="s">
        <v>195</v>
      </c>
      <c r="G165" s="258"/>
      <c r="H165" s="261">
        <v>37.200000000000003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7" t="s">
        <v>162</v>
      </c>
      <c r="AU165" s="267" t="s">
        <v>88</v>
      </c>
      <c r="AV165" s="13" t="s">
        <v>88</v>
      </c>
      <c r="AW165" s="13" t="s">
        <v>32</v>
      </c>
      <c r="AX165" s="13" t="s">
        <v>86</v>
      </c>
      <c r="AY165" s="267" t="s">
        <v>151</v>
      </c>
    </row>
    <row r="166" s="2" customFormat="1" ht="14.4" customHeight="1">
      <c r="A166" s="39"/>
      <c r="B166" s="40"/>
      <c r="C166" s="240" t="s">
        <v>189</v>
      </c>
      <c r="D166" s="240" t="s">
        <v>154</v>
      </c>
      <c r="E166" s="241" t="s">
        <v>199</v>
      </c>
      <c r="F166" s="242" t="s">
        <v>200</v>
      </c>
      <c r="G166" s="243" t="s">
        <v>157</v>
      </c>
      <c r="H166" s="244">
        <v>9.3200000000000003</v>
      </c>
      <c r="I166" s="245"/>
      <c r="J166" s="246">
        <f>ROUND(I166*H166,2)</f>
        <v>0</v>
      </c>
      <c r="K166" s="247"/>
      <c r="L166" s="42"/>
      <c r="M166" s="248" t="s">
        <v>1</v>
      </c>
      <c r="N166" s="249" t="s">
        <v>43</v>
      </c>
      <c r="O166" s="92"/>
      <c r="P166" s="250">
        <f>O166*H166</f>
        <v>0</v>
      </c>
      <c r="Q166" s="250">
        <v>0</v>
      </c>
      <c r="R166" s="250">
        <f>Q166*H166</f>
        <v>0</v>
      </c>
      <c r="S166" s="250">
        <v>0.26100000000000001</v>
      </c>
      <c r="T166" s="251">
        <f>S166*H166</f>
        <v>2.4325200000000002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2" t="s">
        <v>158</v>
      </c>
      <c r="AT166" s="252" t="s">
        <v>154</v>
      </c>
      <c r="AU166" s="252" t="s">
        <v>88</v>
      </c>
      <c r="AY166" s="16" t="s">
        <v>151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6" t="s">
        <v>86</v>
      </c>
      <c r="BK166" s="140">
        <f>ROUND(I166*H166,2)</f>
        <v>0</v>
      </c>
      <c r="BL166" s="16" t="s">
        <v>158</v>
      </c>
      <c r="BM166" s="252" t="s">
        <v>201</v>
      </c>
    </row>
    <row r="167" s="13" customFormat="1">
      <c r="A167" s="13"/>
      <c r="B167" s="257"/>
      <c r="C167" s="258"/>
      <c r="D167" s="253" t="s">
        <v>162</v>
      </c>
      <c r="E167" s="259" t="s">
        <v>1</v>
      </c>
      <c r="F167" s="260" t="s">
        <v>202</v>
      </c>
      <c r="G167" s="258"/>
      <c r="H167" s="261">
        <v>7.3949999999999996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7" t="s">
        <v>162</v>
      </c>
      <c r="AU167" s="267" t="s">
        <v>88</v>
      </c>
      <c r="AV167" s="13" t="s">
        <v>88</v>
      </c>
      <c r="AW167" s="13" t="s">
        <v>32</v>
      </c>
      <c r="AX167" s="13" t="s">
        <v>78</v>
      </c>
      <c r="AY167" s="267" t="s">
        <v>151</v>
      </c>
    </row>
    <row r="168" s="13" customFormat="1">
      <c r="A168" s="13"/>
      <c r="B168" s="257"/>
      <c r="C168" s="258"/>
      <c r="D168" s="253" t="s">
        <v>162</v>
      </c>
      <c r="E168" s="259" t="s">
        <v>1</v>
      </c>
      <c r="F168" s="260" t="s">
        <v>203</v>
      </c>
      <c r="G168" s="258"/>
      <c r="H168" s="261">
        <v>1.925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7" t="s">
        <v>162</v>
      </c>
      <c r="AU168" s="267" t="s">
        <v>88</v>
      </c>
      <c r="AV168" s="13" t="s">
        <v>88</v>
      </c>
      <c r="AW168" s="13" t="s">
        <v>32</v>
      </c>
      <c r="AX168" s="13" t="s">
        <v>78</v>
      </c>
      <c r="AY168" s="267" t="s">
        <v>151</v>
      </c>
    </row>
    <row r="169" s="14" customFormat="1">
      <c r="A169" s="14"/>
      <c r="B169" s="279"/>
      <c r="C169" s="280"/>
      <c r="D169" s="253" t="s">
        <v>162</v>
      </c>
      <c r="E169" s="281" t="s">
        <v>1</v>
      </c>
      <c r="F169" s="282" t="s">
        <v>204</v>
      </c>
      <c r="G169" s="280"/>
      <c r="H169" s="283">
        <v>9.3200000000000003</v>
      </c>
      <c r="I169" s="284"/>
      <c r="J169" s="280"/>
      <c r="K169" s="280"/>
      <c r="L169" s="285"/>
      <c r="M169" s="286"/>
      <c r="N169" s="287"/>
      <c r="O169" s="287"/>
      <c r="P169" s="287"/>
      <c r="Q169" s="287"/>
      <c r="R169" s="287"/>
      <c r="S169" s="287"/>
      <c r="T169" s="28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9" t="s">
        <v>162</v>
      </c>
      <c r="AU169" s="289" t="s">
        <v>88</v>
      </c>
      <c r="AV169" s="14" t="s">
        <v>158</v>
      </c>
      <c r="AW169" s="14" t="s">
        <v>32</v>
      </c>
      <c r="AX169" s="14" t="s">
        <v>86</v>
      </c>
      <c r="AY169" s="289" t="s">
        <v>151</v>
      </c>
    </row>
    <row r="170" s="2" customFormat="1" ht="14.4" customHeight="1">
      <c r="A170" s="39"/>
      <c r="B170" s="40"/>
      <c r="C170" s="240" t="s">
        <v>205</v>
      </c>
      <c r="D170" s="240" t="s">
        <v>154</v>
      </c>
      <c r="E170" s="241" t="s">
        <v>206</v>
      </c>
      <c r="F170" s="242" t="s">
        <v>207</v>
      </c>
      <c r="G170" s="243" t="s">
        <v>157</v>
      </c>
      <c r="H170" s="244">
        <v>3.6360000000000001</v>
      </c>
      <c r="I170" s="245"/>
      <c r="J170" s="246">
        <f>ROUND(I170*H170,2)</f>
        <v>0</v>
      </c>
      <c r="K170" s="247"/>
      <c r="L170" s="42"/>
      <c r="M170" s="248" t="s">
        <v>1</v>
      </c>
      <c r="N170" s="249" t="s">
        <v>43</v>
      </c>
      <c r="O170" s="92"/>
      <c r="P170" s="250">
        <f>O170*H170</f>
        <v>0</v>
      </c>
      <c r="Q170" s="250">
        <v>0</v>
      </c>
      <c r="R170" s="250">
        <f>Q170*H170</f>
        <v>0</v>
      </c>
      <c r="S170" s="250">
        <v>0.075999999999999998</v>
      </c>
      <c r="T170" s="251">
        <f>S170*H170</f>
        <v>0.27633600000000003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158</v>
      </c>
      <c r="AT170" s="252" t="s">
        <v>154</v>
      </c>
      <c r="AU170" s="252" t="s">
        <v>88</v>
      </c>
      <c r="AY170" s="16" t="s">
        <v>151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6" t="s">
        <v>86</v>
      </c>
      <c r="BK170" s="140">
        <f>ROUND(I170*H170,2)</f>
        <v>0</v>
      </c>
      <c r="BL170" s="16" t="s">
        <v>158</v>
      </c>
      <c r="BM170" s="252" t="s">
        <v>208</v>
      </c>
    </row>
    <row r="171" s="13" customFormat="1">
      <c r="A171" s="13"/>
      <c r="B171" s="257"/>
      <c r="C171" s="258"/>
      <c r="D171" s="253" t="s">
        <v>162</v>
      </c>
      <c r="E171" s="259" t="s">
        <v>1</v>
      </c>
      <c r="F171" s="260" t="s">
        <v>209</v>
      </c>
      <c r="G171" s="258"/>
      <c r="H171" s="261">
        <v>3.6360000000000001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7" t="s">
        <v>162</v>
      </c>
      <c r="AU171" s="267" t="s">
        <v>88</v>
      </c>
      <c r="AV171" s="13" t="s">
        <v>88</v>
      </c>
      <c r="AW171" s="13" t="s">
        <v>32</v>
      </c>
      <c r="AX171" s="13" t="s">
        <v>86</v>
      </c>
      <c r="AY171" s="267" t="s">
        <v>151</v>
      </c>
    </row>
    <row r="172" s="2" customFormat="1" ht="24.15" customHeight="1">
      <c r="A172" s="39"/>
      <c r="B172" s="40"/>
      <c r="C172" s="240" t="s">
        <v>210</v>
      </c>
      <c r="D172" s="240" t="s">
        <v>154</v>
      </c>
      <c r="E172" s="241" t="s">
        <v>211</v>
      </c>
      <c r="F172" s="242" t="s">
        <v>212</v>
      </c>
      <c r="G172" s="243" t="s">
        <v>182</v>
      </c>
      <c r="H172" s="244">
        <v>1.238</v>
      </c>
      <c r="I172" s="245"/>
      <c r="J172" s="246">
        <f>ROUND(I172*H172,2)</f>
        <v>0</v>
      </c>
      <c r="K172" s="247"/>
      <c r="L172" s="42"/>
      <c r="M172" s="248" t="s">
        <v>1</v>
      </c>
      <c r="N172" s="249" t="s">
        <v>43</v>
      </c>
      <c r="O172" s="92"/>
      <c r="P172" s="250">
        <f>O172*H172</f>
        <v>0</v>
      </c>
      <c r="Q172" s="250">
        <v>0</v>
      </c>
      <c r="R172" s="250">
        <f>Q172*H172</f>
        <v>0</v>
      </c>
      <c r="S172" s="250">
        <v>0.099000000000000005</v>
      </c>
      <c r="T172" s="251">
        <f>S172*H172</f>
        <v>0.122562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2" t="s">
        <v>158</v>
      </c>
      <c r="AT172" s="252" t="s">
        <v>154</v>
      </c>
      <c r="AU172" s="252" t="s">
        <v>88</v>
      </c>
      <c r="AY172" s="16" t="s">
        <v>151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6" t="s">
        <v>86</v>
      </c>
      <c r="BK172" s="140">
        <f>ROUND(I172*H172,2)</f>
        <v>0</v>
      </c>
      <c r="BL172" s="16" t="s">
        <v>158</v>
      </c>
      <c r="BM172" s="252" t="s">
        <v>213</v>
      </c>
    </row>
    <row r="173" s="2" customFormat="1">
      <c r="A173" s="39"/>
      <c r="B173" s="40"/>
      <c r="C173" s="41"/>
      <c r="D173" s="253" t="s">
        <v>160</v>
      </c>
      <c r="E173" s="41"/>
      <c r="F173" s="254" t="s">
        <v>214</v>
      </c>
      <c r="G173" s="41"/>
      <c r="H173" s="41"/>
      <c r="I173" s="209"/>
      <c r="J173" s="41"/>
      <c r="K173" s="41"/>
      <c r="L173" s="42"/>
      <c r="M173" s="255"/>
      <c r="N173" s="25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160</v>
      </c>
      <c r="AU173" s="16" t="s">
        <v>88</v>
      </c>
    </row>
    <row r="174" s="2" customFormat="1" ht="24.15" customHeight="1">
      <c r="A174" s="39"/>
      <c r="B174" s="40"/>
      <c r="C174" s="240" t="s">
        <v>215</v>
      </c>
      <c r="D174" s="240" t="s">
        <v>154</v>
      </c>
      <c r="E174" s="241" t="s">
        <v>216</v>
      </c>
      <c r="F174" s="242" t="s">
        <v>217</v>
      </c>
      <c r="G174" s="243" t="s">
        <v>218</v>
      </c>
      <c r="H174" s="244">
        <v>2.5</v>
      </c>
      <c r="I174" s="245"/>
      <c r="J174" s="246">
        <f>ROUND(I174*H174,2)</f>
        <v>0</v>
      </c>
      <c r="K174" s="247"/>
      <c r="L174" s="42"/>
      <c r="M174" s="248" t="s">
        <v>1</v>
      </c>
      <c r="N174" s="249" t="s">
        <v>43</v>
      </c>
      <c r="O174" s="92"/>
      <c r="P174" s="250">
        <f>O174*H174</f>
        <v>0</v>
      </c>
      <c r="Q174" s="250">
        <v>0</v>
      </c>
      <c r="R174" s="250">
        <f>Q174*H174</f>
        <v>0</v>
      </c>
      <c r="S174" s="250">
        <v>0.0089999999999999993</v>
      </c>
      <c r="T174" s="251">
        <f>S174*H174</f>
        <v>0.022499999999999999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158</v>
      </c>
      <c r="AT174" s="252" t="s">
        <v>154</v>
      </c>
      <c r="AU174" s="252" t="s">
        <v>88</v>
      </c>
      <c r="AY174" s="16" t="s">
        <v>151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6" t="s">
        <v>86</v>
      </c>
      <c r="BK174" s="140">
        <f>ROUND(I174*H174,2)</f>
        <v>0</v>
      </c>
      <c r="BL174" s="16" t="s">
        <v>158</v>
      </c>
      <c r="BM174" s="252" t="s">
        <v>219</v>
      </c>
    </row>
    <row r="175" s="2" customFormat="1">
      <c r="A175" s="39"/>
      <c r="B175" s="40"/>
      <c r="C175" s="41"/>
      <c r="D175" s="253" t="s">
        <v>160</v>
      </c>
      <c r="E175" s="41"/>
      <c r="F175" s="254" t="s">
        <v>220</v>
      </c>
      <c r="G175" s="41"/>
      <c r="H175" s="41"/>
      <c r="I175" s="209"/>
      <c r="J175" s="41"/>
      <c r="K175" s="41"/>
      <c r="L175" s="42"/>
      <c r="M175" s="255"/>
      <c r="N175" s="25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6" t="s">
        <v>160</v>
      </c>
      <c r="AU175" s="16" t="s">
        <v>88</v>
      </c>
    </row>
    <row r="176" s="2" customFormat="1" ht="24.15" customHeight="1">
      <c r="A176" s="39"/>
      <c r="B176" s="40"/>
      <c r="C176" s="240" t="s">
        <v>221</v>
      </c>
      <c r="D176" s="240" t="s">
        <v>154</v>
      </c>
      <c r="E176" s="241" t="s">
        <v>222</v>
      </c>
      <c r="F176" s="242" t="s">
        <v>223</v>
      </c>
      <c r="G176" s="243" t="s">
        <v>218</v>
      </c>
      <c r="H176" s="244">
        <v>2.5</v>
      </c>
      <c r="I176" s="245"/>
      <c r="J176" s="246">
        <f>ROUND(I176*H176,2)</f>
        <v>0</v>
      </c>
      <c r="K176" s="247"/>
      <c r="L176" s="42"/>
      <c r="M176" s="248" t="s">
        <v>1</v>
      </c>
      <c r="N176" s="249" t="s">
        <v>43</v>
      </c>
      <c r="O176" s="92"/>
      <c r="P176" s="250">
        <f>O176*H176</f>
        <v>0</v>
      </c>
      <c r="Q176" s="250">
        <v>0</v>
      </c>
      <c r="R176" s="250">
        <f>Q176*H176</f>
        <v>0</v>
      </c>
      <c r="S176" s="250">
        <v>0.040000000000000001</v>
      </c>
      <c r="T176" s="251">
        <f>S176*H176</f>
        <v>0.10000000000000001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2" t="s">
        <v>158</v>
      </c>
      <c r="AT176" s="252" t="s">
        <v>154</v>
      </c>
      <c r="AU176" s="252" t="s">
        <v>88</v>
      </c>
      <c r="AY176" s="16" t="s">
        <v>151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86</v>
      </c>
      <c r="BK176" s="140">
        <f>ROUND(I176*H176,2)</f>
        <v>0</v>
      </c>
      <c r="BL176" s="16" t="s">
        <v>158</v>
      </c>
      <c r="BM176" s="252" t="s">
        <v>224</v>
      </c>
    </row>
    <row r="177" s="2" customFormat="1">
      <c r="A177" s="39"/>
      <c r="B177" s="40"/>
      <c r="C177" s="41"/>
      <c r="D177" s="253" t="s">
        <v>160</v>
      </c>
      <c r="E177" s="41"/>
      <c r="F177" s="254" t="s">
        <v>225</v>
      </c>
      <c r="G177" s="41"/>
      <c r="H177" s="41"/>
      <c r="I177" s="209"/>
      <c r="J177" s="41"/>
      <c r="K177" s="41"/>
      <c r="L177" s="42"/>
      <c r="M177" s="255"/>
      <c r="N177" s="25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160</v>
      </c>
      <c r="AU177" s="16" t="s">
        <v>88</v>
      </c>
    </row>
    <row r="178" s="12" customFormat="1" ht="22.8" customHeight="1">
      <c r="A178" s="12"/>
      <c r="B178" s="224"/>
      <c r="C178" s="225"/>
      <c r="D178" s="226" t="s">
        <v>77</v>
      </c>
      <c r="E178" s="238" t="s">
        <v>226</v>
      </c>
      <c r="F178" s="238" t="s">
        <v>227</v>
      </c>
      <c r="G178" s="225"/>
      <c r="H178" s="225"/>
      <c r="I178" s="228"/>
      <c r="J178" s="239">
        <f>BK178</f>
        <v>0</v>
      </c>
      <c r="K178" s="225"/>
      <c r="L178" s="230"/>
      <c r="M178" s="231"/>
      <c r="N178" s="232"/>
      <c r="O178" s="232"/>
      <c r="P178" s="233">
        <f>SUM(P179:P188)</f>
        <v>0</v>
      </c>
      <c r="Q178" s="232"/>
      <c r="R178" s="233">
        <f>SUM(R179:R188)</f>
        <v>0</v>
      </c>
      <c r="S178" s="232"/>
      <c r="T178" s="234">
        <f>SUM(T179:T188)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5" t="s">
        <v>86</v>
      </c>
      <c r="AT178" s="236" t="s">
        <v>77</v>
      </c>
      <c r="AU178" s="236" t="s">
        <v>86</v>
      </c>
      <c r="AY178" s="235" t="s">
        <v>151</v>
      </c>
      <c r="BK178" s="237">
        <f>SUM(BK179:BK188)</f>
        <v>0</v>
      </c>
    </row>
    <row r="179" s="2" customFormat="1" ht="14.4" customHeight="1">
      <c r="A179" s="39"/>
      <c r="B179" s="40"/>
      <c r="C179" s="240" t="s">
        <v>228</v>
      </c>
      <c r="D179" s="240" t="s">
        <v>154</v>
      </c>
      <c r="E179" s="241" t="s">
        <v>229</v>
      </c>
      <c r="F179" s="242" t="s">
        <v>230</v>
      </c>
      <c r="G179" s="243" t="s">
        <v>231</v>
      </c>
      <c r="H179" s="244">
        <v>3.5430000000000001</v>
      </c>
      <c r="I179" s="245"/>
      <c r="J179" s="246">
        <f>ROUND(I179*H179,2)</f>
        <v>0</v>
      </c>
      <c r="K179" s="247"/>
      <c r="L179" s="42"/>
      <c r="M179" s="248" t="s">
        <v>1</v>
      </c>
      <c r="N179" s="249" t="s">
        <v>43</v>
      </c>
      <c r="O179" s="92"/>
      <c r="P179" s="250">
        <f>O179*H179</f>
        <v>0</v>
      </c>
      <c r="Q179" s="250">
        <v>0</v>
      </c>
      <c r="R179" s="250">
        <f>Q179*H179</f>
        <v>0</v>
      </c>
      <c r="S179" s="250">
        <v>0</v>
      </c>
      <c r="T179" s="25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2" t="s">
        <v>158</v>
      </c>
      <c r="AT179" s="252" t="s">
        <v>154</v>
      </c>
      <c r="AU179" s="252" t="s">
        <v>88</v>
      </c>
      <c r="AY179" s="16" t="s">
        <v>151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6" t="s">
        <v>86</v>
      </c>
      <c r="BK179" s="140">
        <f>ROUND(I179*H179,2)</f>
        <v>0</v>
      </c>
      <c r="BL179" s="16" t="s">
        <v>158</v>
      </c>
      <c r="BM179" s="252" t="s">
        <v>232</v>
      </c>
    </row>
    <row r="180" s="2" customFormat="1" ht="24.15" customHeight="1">
      <c r="A180" s="39"/>
      <c r="B180" s="40"/>
      <c r="C180" s="240" t="s">
        <v>8</v>
      </c>
      <c r="D180" s="240" t="s">
        <v>154</v>
      </c>
      <c r="E180" s="241" t="s">
        <v>233</v>
      </c>
      <c r="F180" s="242" t="s">
        <v>234</v>
      </c>
      <c r="G180" s="243" t="s">
        <v>231</v>
      </c>
      <c r="H180" s="244">
        <v>3.5430000000000001</v>
      </c>
      <c r="I180" s="245"/>
      <c r="J180" s="246">
        <f>ROUND(I180*H180,2)</f>
        <v>0</v>
      </c>
      <c r="K180" s="247"/>
      <c r="L180" s="42"/>
      <c r="M180" s="248" t="s">
        <v>1</v>
      </c>
      <c r="N180" s="249" t="s">
        <v>43</v>
      </c>
      <c r="O180" s="92"/>
      <c r="P180" s="250">
        <f>O180*H180</f>
        <v>0</v>
      </c>
      <c r="Q180" s="250">
        <v>0</v>
      </c>
      <c r="R180" s="250">
        <f>Q180*H180</f>
        <v>0</v>
      </c>
      <c r="S180" s="250">
        <v>0</v>
      </c>
      <c r="T180" s="25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2" t="s">
        <v>158</v>
      </c>
      <c r="AT180" s="252" t="s">
        <v>154</v>
      </c>
      <c r="AU180" s="252" t="s">
        <v>88</v>
      </c>
      <c r="AY180" s="16" t="s">
        <v>151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6" t="s">
        <v>86</v>
      </c>
      <c r="BK180" s="140">
        <f>ROUND(I180*H180,2)</f>
        <v>0</v>
      </c>
      <c r="BL180" s="16" t="s">
        <v>158</v>
      </c>
      <c r="BM180" s="252" t="s">
        <v>235</v>
      </c>
    </row>
    <row r="181" s="2" customFormat="1" ht="24.15" customHeight="1">
      <c r="A181" s="39"/>
      <c r="B181" s="40"/>
      <c r="C181" s="240" t="s">
        <v>236</v>
      </c>
      <c r="D181" s="240" t="s">
        <v>154</v>
      </c>
      <c r="E181" s="241" t="s">
        <v>237</v>
      </c>
      <c r="F181" s="242" t="s">
        <v>238</v>
      </c>
      <c r="G181" s="243" t="s">
        <v>231</v>
      </c>
      <c r="H181" s="244">
        <v>35.43</v>
      </c>
      <c r="I181" s="245"/>
      <c r="J181" s="246">
        <f>ROUND(I181*H181,2)</f>
        <v>0</v>
      </c>
      <c r="K181" s="247"/>
      <c r="L181" s="42"/>
      <c r="M181" s="248" t="s">
        <v>1</v>
      </c>
      <c r="N181" s="249" t="s">
        <v>43</v>
      </c>
      <c r="O181" s="92"/>
      <c r="P181" s="250">
        <f>O181*H181</f>
        <v>0</v>
      </c>
      <c r="Q181" s="250">
        <v>0</v>
      </c>
      <c r="R181" s="250">
        <f>Q181*H181</f>
        <v>0</v>
      </c>
      <c r="S181" s="250">
        <v>0</v>
      </c>
      <c r="T181" s="25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2" t="s">
        <v>158</v>
      </c>
      <c r="AT181" s="252" t="s">
        <v>154</v>
      </c>
      <c r="AU181" s="252" t="s">
        <v>88</v>
      </c>
      <c r="AY181" s="16" t="s">
        <v>151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6" t="s">
        <v>86</v>
      </c>
      <c r="BK181" s="140">
        <f>ROUND(I181*H181,2)</f>
        <v>0</v>
      </c>
      <c r="BL181" s="16" t="s">
        <v>158</v>
      </c>
      <c r="BM181" s="252" t="s">
        <v>239</v>
      </c>
    </row>
    <row r="182" s="2" customFormat="1">
      <c r="A182" s="39"/>
      <c r="B182" s="40"/>
      <c r="C182" s="41"/>
      <c r="D182" s="253" t="s">
        <v>160</v>
      </c>
      <c r="E182" s="41"/>
      <c r="F182" s="254" t="s">
        <v>240</v>
      </c>
      <c r="G182" s="41"/>
      <c r="H182" s="41"/>
      <c r="I182" s="209"/>
      <c r="J182" s="41"/>
      <c r="K182" s="41"/>
      <c r="L182" s="42"/>
      <c r="M182" s="255"/>
      <c r="N182" s="25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6" t="s">
        <v>160</v>
      </c>
      <c r="AU182" s="16" t="s">
        <v>88</v>
      </c>
    </row>
    <row r="183" s="13" customFormat="1">
      <c r="A183" s="13"/>
      <c r="B183" s="257"/>
      <c r="C183" s="258"/>
      <c r="D183" s="253" t="s">
        <v>162</v>
      </c>
      <c r="E183" s="258"/>
      <c r="F183" s="260" t="s">
        <v>241</v>
      </c>
      <c r="G183" s="258"/>
      <c r="H183" s="261">
        <v>35.43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7" t="s">
        <v>162</v>
      </c>
      <c r="AU183" s="267" t="s">
        <v>88</v>
      </c>
      <c r="AV183" s="13" t="s">
        <v>88</v>
      </c>
      <c r="AW183" s="13" t="s">
        <v>4</v>
      </c>
      <c r="AX183" s="13" t="s">
        <v>86</v>
      </c>
      <c r="AY183" s="267" t="s">
        <v>151</v>
      </c>
    </row>
    <row r="184" s="2" customFormat="1" ht="24.15" customHeight="1">
      <c r="A184" s="39"/>
      <c r="B184" s="40"/>
      <c r="C184" s="240" t="s">
        <v>242</v>
      </c>
      <c r="D184" s="240" t="s">
        <v>154</v>
      </c>
      <c r="E184" s="241" t="s">
        <v>243</v>
      </c>
      <c r="F184" s="242" t="s">
        <v>244</v>
      </c>
      <c r="G184" s="243" t="s">
        <v>231</v>
      </c>
      <c r="H184" s="244">
        <v>3.5430000000000001</v>
      </c>
      <c r="I184" s="245"/>
      <c r="J184" s="246">
        <f>ROUND(I184*H184,2)</f>
        <v>0</v>
      </c>
      <c r="K184" s="247"/>
      <c r="L184" s="42"/>
      <c r="M184" s="248" t="s">
        <v>1</v>
      </c>
      <c r="N184" s="249" t="s">
        <v>43</v>
      </c>
      <c r="O184" s="92"/>
      <c r="P184" s="250">
        <f>O184*H184</f>
        <v>0</v>
      </c>
      <c r="Q184" s="250">
        <v>0</v>
      </c>
      <c r="R184" s="250">
        <f>Q184*H184</f>
        <v>0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2" t="s">
        <v>158</v>
      </c>
      <c r="AT184" s="252" t="s">
        <v>154</v>
      </c>
      <c r="AU184" s="252" t="s">
        <v>88</v>
      </c>
      <c r="AY184" s="16" t="s">
        <v>151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86</v>
      </c>
      <c r="BK184" s="140">
        <f>ROUND(I184*H184,2)</f>
        <v>0</v>
      </c>
      <c r="BL184" s="16" t="s">
        <v>158</v>
      </c>
      <c r="BM184" s="252" t="s">
        <v>245</v>
      </c>
    </row>
    <row r="185" s="2" customFormat="1" ht="24.15" customHeight="1">
      <c r="A185" s="39"/>
      <c r="B185" s="40"/>
      <c r="C185" s="240" t="s">
        <v>246</v>
      </c>
      <c r="D185" s="240" t="s">
        <v>154</v>
      </c>
      <c r="E185" s="241" t="s">
        <v>247</v>
      </c>
      <c r="F185" s="242" t="s">
        <v>248</v>
      </c>
      <c r="G185" s="243" t="s">
        <v>231</v>
      </c>
      <c r="H185" s="244">
        <v>102.747</v>
      </c>
      <c r="I185" s="245"/>
      <c r="J185" s="246">
        <f>ROUND(I185*H185,2)</f>
        <v>0</v>
      </c>
      <c r="K185" s="247"/>
      <c r="L185" s="42"/>
      <c r="M185" s="248" t="s">
        <v>1</v>
      </c>
      <c r="N185" s="249" t="s">
        <v>43</v>
      </c>
      <c r="O185" s="92"/>
      <c r="P185" s="250">
        <f>O185*H185</f>
        <v>0</v>
      </c>
      <c r="Q185" s="250">
        <v>0</v>
      </c>
      <c r="R185" s="250">
        <f>Q185*H185</f>
        <v>0</v>
      </c>
      <c r="S185" s="250">
        <v>0</v>
      </c>
      <c r="T185" s="25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2" t="s">
        <v>158</v>
      </c>
      <c r="AT185" s="252" t="s">
        <v>154</v>
      </c>
      <c r="AU185" s="252" t="s">
        <v>88</v>
      </c>
      <c r="AY185" s="16" t="s">
        <v>151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6" t="s">
        <v>86</v>
      </c>
      <c r="BK185" s="140">
        <f>ROUND(I185*H185,2)</f>
        <v>0</v>
      </c>
      <c r="BL185" s="16" t="s">
        <v>158</v>
      </c>
      <c r="BM185" s="252" t="s">
        <v>249</v>
      </c>
    </row>
    <row r="186" s="2" customFormat="1">
      <c r="A186" s="39"/>
      <c r="B186" s="40"/>
      <c r="C186" s="41"/>
      <c r="D186" s="253" t="s">
        <v>160</v>
      </c>
      <c r="E186" s="41"/>
      <c r="F186" s="254" t="s">
        <v>250</v>
      </c>
      <c r="G186" s="41"/>
      <c r="H186" s="41"/>
      <c r="I186" s="209"/>
      <c r="J186" s="41"/>
      <c r="K186" s="41"/>
      <c r="L186" s="42"/>
      <c r="M186" s="255"/>
      <c r="N186" s="25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6" t="s">
        <v>160</v>
      </c>
      <c r="AU186" s="16" t="s">
        <v>88</v>
      </c>
    </row>
    <row r="187" s="13" customFormat="1">
      <c r="A187" s="13"/>
      <c r="B187" s="257"/>
      <c r="C187" s="258"/>
      <c r="D187" s="253" t="s">
        <v>162</v>
      </c>
      <c r="E187" s="258"/>
      <c r="F187" s="260" t="s">
        <v>251</v>
      </c>
      <c r="G187" s="258"/>
      <c r="H187" s="261">
        <v>102.747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7" t="s">
        <v>162</v>
      </c>
      <c r="AU187" s="267" t="s">
        <v>88</v>
      </c>
      <c r="AV187" s="13" t="s">
        <v>88</v>
      </c>
      <c r="AW187" s="13" t="s">
        <v>4</v>
      </c>
      <c r="AX187" s="13" t="s">
        <v>86</v>
      </c>
      <c r="AY187" s="267" t="s">
        <v>151</v>
      </c>
    </row>
    <row r="188" s="2" customFormat="1" ht="24.15" customHeight="1">
      <c r="A188" s="39"/>
      <c r="B188" s="40"/>
      <c r="C188" s="240" t="s">
        <v>252</v>
      </c>
      <c r="D188" s="240" t="s">
        <v>154</v>
      </c>
      <c r="E188" s="241" t="s">
        <v>253</v>
      </c>
      <c r="F188" s="242" t="s">
        <v>254</v>
      </c>
      <c r="G188" s="243" t="s">
        <v>231</v>
      </c>
      <c r="H188" s="244">
        <v>3.2120000000000002</v>
      </c>
      <c r="I188" s="245"/>
      <c r="J188" s="246">
        <f>ROUND(I188*H188,2)</f>
        <v>0</v>
      </c>
      <c r="K188" s="247"/>
      <c r="L188" s="42"/>
      <c r="M188" s="248" t="s">
        <v>1</v>
      </c>
      <c r="N188" s="249" t="s">
        <v>43</v>
      </c>
      <c r="O188" s="92"/>
      <c r="P188" s="250">
        <f>O188*H188</f>
        <v>0</v>
      </c>
      <c r="Q188" s="250">
        <v>0</v>
      </c>
      <c r="R188" s="250">
        <f>Q188*H188</f>
        <v>0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2" t="s">
        <v>158</v>
      </c>
      <c r="AT188" s="252" t="s">
        <v>154</v>
      </c>
      <c r="AU188" s="252" t="s">
        <v>88</v>
      </c>
      <c r="AY188" s="16" t="s">
        <v>151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86</v>
      </c>
      <c r="BK188" s="140">
        <f>ROUND(I188*H188,2)</f>
        <v>0</v>
      </c>
      <c r="BL188" s="16" t="s">
        <v>158</v>
      </c>
      <c r="BM188" s="252" t="s">
        <v>255</v>
      </c>
    </row>
    <row r="189" s="12" customFormat="1" ht="22.8" customHeight="1">
      <c r="A189" s="12"/>
      <c r="B189" s="224"/>
      <c r="C189" s="225"/>
      <c r="D189" s="226" t="s">
        <v>77</v>
      </c>
      <c r="E189" s="238" t="s">
        <v>256</v>
      </c>
      <c r="F189" s="238" t="s">
        <v>257</v>
      </c>
      <c r="G189" s="225"/>
      <c r="H189" s="225"/>
      <c r="I189" s="228"/>
      <c r="J189" s="239">
        <f>BK189</f>
        <v>0</v>
      </c>
      <c r="K189" s="225"/>
      <c r="L189" s="230"/>
      <c r="M189" s="231"/>
      <c r="N189" s="232"/>
      <c r="O189" s="232"/>
      <c r="P189" s="233">
        <f>SUM(P190:P191)</f>
        <v>0</v>
      </c>
      <c r="Q189" s="232"/>
      <c r="R189" s="233">
        <f>SUM(R190:R191)</f>
        <v>0</v>
      </c>
      <c r="S189" s="232"/>
      <c r="T189" s="234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5" t="s">
        <v>86</v>
      </c>
      <c r="AT189" s="236" t="s">
        <v>77</v>
      </c>
      <c r="AU189" s="236" t="s">
        <v>86</v>
      </c>
      <c r="AY189" s="235" t="s">
        <v>151</v>
      </c>
      <c r="BK189" s="237">
        <f>SUM(BK190:BK191)</f>
        <v>0</v>
      </c>
    </row>
    <row r="190" s="2" customFormat="1" ht="14.4" customHeight="1">
      <c r="A190" s="39"/>
      <c r="B190" s="40"/>
      <c r="C190" s="240" t="s">
        <v>258</v>
      </c>
      <c r="D190" s="240" t="s">
        <v>154</v>
      </c>
      <c r="E190" s="241" t="s">
        <v>259</v>
      </c>
      <c r="F190" s="242" t="s">
        <v>260</v>
      </c>
      <c r="G190" s="243" t="s">
        <v>231</v>
      </c>
      <c r="H190" s="244">
        <v>3.2530000000000001</v>
      </c>
      <c r="I190" s="245"/>
      <c r="J190" s="246">
        <f>ROUND(I190*H190,2)</f>
        <v>0</v>
      </c>
      <c r="K190" s="247"/>
      <c r="L190" s="42"/>
      <c r="M190" s="248" t="s">
        <v>1</v>
      </c>
      <c r="N190" s="249" t="s">
        <v>43</v>
      </c>
      <c r="O190" s="92"/>
      <c r="P190" s="250">
        <f>O190*H190</f>
        <v>0</v>
      </c>
      <c r="Q190" s="250">
        <v>0</v>
      </c>
      <c r="R190" s="250">
        <f>Q190*H190</f>
        <v>0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158</v>
      </c>
      <c r="AT190" s="252" t="s">
        <v>154</v>
      </c>
      <c r="AU190" s="252" t="s">
        <v>88</v>
      </c>
      <c r="AY190" s="16" t="s">
        <v>151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6" t="s">
        <v>86</v>
      </c>
      <c r="BK190" s="140">
        <f>ROUND(I190*H190,2)</f>
        <v>0</v>
      </c>
      <c r="BL190" s="16" t="s">
        <v>158</v>
      </c>
      <c r="BM190" s="252" t="s">
        <v>261</v>
      </c>
    </row>
    <row r="191" s="2" customFormat="1" ht="24.15" customHeight="1">
      <c r="A191" s="39"/>
      <c r="B191" s="40"/>
      <c r="C191" s="240" t="s">
        <v>7</v>
      </c>
      <c r="D191" s="240" t="s">
        <v>154</v>
      </c>
      <c r="E191" s="241" t="s">
        <v>262</v>
      </c>
      <c r="F191" s="242" t="s">
        <v>263</v>
      </c>
      <c r="G191" s="243" t="s">
        <v>231</v>
      </c>
      <c r="H191" s="244">
        <v>3.2530000000000001</v>
      </c>
      <c r="I191" s="245"/>
      <c r="J191" s="246">
        <f>ROUND(I191*H191,2)</f>
        <v>0</v>
      </c>
      <c r="K191" s="247"/>
      <c r="L191" s="42"/>
      <c r="M191" s="248" t="s">
        <v>1</v>
      </c>
      <c r="N191" s="249" t="s">
        <v>43</v>
      </c>
      <c r="O191" s="92"/>
      <c r="P191" s="250">
        <f>O191*H191</f>
        <v>0</v>
      </c>
      <c r="Q191" s="250">
        <v>0</v>
      </c>
      <c r="R191" s="250">
        <f>Q191*H191</f>
        <v>0</v>
      </c>
      <c r="S191" s="250">
        <v>0</v>
      </c>
      <c r="T191" s="25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2" t="s">
        <v>158</v>
      </c>
      <c r="AT191" s="252" t="s">
        <v>154</v>
      </c>
      <c r="AU191" s="252" t="s">
        <v>88</v>
      </c>
      <c r="AY191" s="16" t="s">
        <v>151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6" t="s">
        <v>86</v>
      </c>
      <c r="BK191" s="140">
        <f>ROUND(I191*H191,2)</f>
        <v>0</v>
      </c>
      <c r="BL191" s="16" t="s">
        <v>158</v>
      </c>
      <c r="BM191" s="252" t="s">
        <v>264</v>
      </c>
    </row>
    <row r="192" s="12" customFormat="1" ht="25.92" customHeight="1">
      <c r="A192" s="12"/>
      <c r="B192" s="224"/>
      <c r="C192" s="225"/>
      <c r="D192" s="226" t="s">
        <v>77</v>
      </c>
      <c r="E192" s="227" t="s">
        <v>265</v>
      </c>
      <c r="F192" s="227" t="s">
        <v>266</v>
      </c>
      <c r="G192" s="225"/>
      <c r="H192" s="225"/>
      <c r="I192" s="228"/>
      <c r="J192" s="229">
        <f>BK192</f>
        <v>0</v>
      </c>
      <c r="K192" s="225"/>
      <c r="L192" s="230"/>
      <c r="M192" s="231"/>
      <c r="N192" s="232"/>
      <c r="O192" s="232"/>
      <c r="P192" s="233">
        <f>P193+P202+P216+P226+P228+P235+P252+P294+P309+P320</f>
        <v>0</v>
      </c>
      <c r="Q192" s="232"/>
      <c r="R192" s="233">
        <f>R193+R202+R216+R226+R228+R235+R252+R294+R309+R320</f>
        <v>1.6215371199999997</v>
      </c>
      <c r="S192" s="232"/>
      <c r="T192" s="234">
        <f>T193+T202+T216+T226+T228+T235+T252+T294+T309+T320</f>
        <v>0.58865869999999998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5" t="s">
        <v>88</v>
      </c>
      <c r="AT192" s="236" t="s">
        <v>77</v>
      </c>
      <c r="AU192" s="236" t="s">
        <v>78</v>
      </c>
      <c r="AY192" s="235" t="s">
        <v>151</v>
      </c>
      <c r="BK192" s="237">
        <f>BK193+BK202+BK216+BK226+BK228+BK235+BK252+BK294+BK309+BK320</f>
        <v>0</v>
      </c>
    </row>
    <row r="193" s="12" customFormat="1" ht="22.8" customHeight="1">
      <c r="A193" s="12"/>
      <c r="B193" s="224"/>
      <c r="C193" s="225"/>
      <c r="D193" s="226" t="s">
        <v>77</v>
      </c>
      <c r="E193" s="238" t="s">
        <v>267</v>
      </c>
      <c r="F193" s="238" t="s">
        <v>268</v>
      </c>
      <c r="G193" s="225"/>
      <c r="H193" s="225"/>
      <c r="I193" s="228"/>
      <c r="J193" s="239">
        <f>BK193</f>
        <v>0</v>
      </c>
      <c r="K193" s="225"/>
      <c r="L193" s="230"/>
      <c r="M193" s="231"/>
      <c r="N193" s="232"/>
      <c r="O193" s="232"/>
      <c r="P193" s="233">
        <f>SUM(P194:P201)</f>
        <v>0</v>
      </c>
      <c r="Q193" s="232"/>
      <c r="R193" s="233">
        <f>SUM(R194:R201)</f>
        <v>0.0020100000000000001</v>
      </c>
      <c r="S193" s="232"/>
      <c r="T193" s="234">
        <f>SUM(T194:T201)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5" t="s">
        <v>88</v>
      </c>
      <c r="AT193" s="236" t="s">
        <v>77</v>
      </c>
      <c r="AU193" s="236" t="s">
        <v>86</v>
      </c>
      <c r="AY193" s="235" t="s">
        <v>151</v>
      </c>
      <c r="BK193" s="237">
        <f>SUM(BK194:BK201)</f>
        <v>0</v>
      </c>
    </row>
    <row r="194" s="2" customFormat="1" ht="14.4" customHeight="1">
      <c r="A194" s="39"/>
      <c r="B194" s="40"/>
      <c r="C194" s="240" t="s">
        <v>269</v>
      </c>
      <c r="D194" s="240" t="s">
        <v>154</v>
      </c>
      <c r="E194" s="241" t="s">
        <v>270</v>
      </c>
      <c r="F194" s="242" t="s">
        <v>271</v>
      </c>
      <c r="G194" s="243" t="s">
        <v>182</v>
      </c>
      <c r="H194" s="244">
        <v>1</v>
      </c>
      <c r="I194" s="245"/>
      <c r="J194" s="246">
        <f>ROUND(I194*H194,2)</f>
        <v>0</v>
      </c>
      <c r="K194" s="247"/>
      <c r="L194" s="42"/>
      <c r="M194" s="248" t="s">
        <v>1</v>
      </c>
      <c r="N194" s="249" t="s">
        <v>43</v>
      </c>
      <c r="O194" s="92"/>
      <c r="P194" s="250">
        <f>O194*H194</f>
        <v>0</v>
      </c>
      <c r="Q194" s="250">
        <v>0</v>
      </c>
      <c r="R194" s="250">
        <f>Q194*H194</f>
        <v>0</v>
      </c>
      <c r="S194" s="250">
        <v>0</v>
      </c>
      <c r="T194" s="25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236</v>
      </c>
      <c r="AT194" s="252" t="s">
        <v>154</v>
      </c>
      <c r="AU194" s="252" t="s">
        <v>88</v>
      </c>
      <c r="AY194" s="16" t="s">
        <v>151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6" t="s">
        <v>86</v>
      </c>
      <c r="BK194" s="140">
        <f>ROUND(I194*H194,2)</f>
        <v>0</v>
      </c>
      <c r="BL194" s="16" t="s">
        <v>236</v>
      </c>
      <c r="BM194" s="252" t="s">
        <v>272</v>
      </c>
    </row>
    <row r="195" s="2" customFormat="1" ht="14.4" customHeight="1">
      <c r="A195" s="39"/>
      <c r="B195" s="40"/>
      <c r="C195" s="240" t="s">
        <v>273</v>
      </c>
      <c r="D195" s="240" t="s">
        <v>154</v>
      </c>
      <c r="E195" s="241" t="s">
        <v>274</v>
      </c>
      <c r="F195" s="242" t="s">
        <v>275</v>
      </c>
      <c r="G195" s="243" t="s">
        <v>182</v>
      </c>
      <c r="H195" s="244">
        <v>1</v>
      </c>
      <c r="I195" s="245"/>
      <c r="J195" s="246">
        <f>ROUND(I195*H195,2)</f>
        <v>0</v>
      </c>
      <c r="K195" s="247"/>
      <c r="L195" s="42"/>
      <c r="M195" s="248" t="s">
        <v>1</v>
      </c>
      <c r="N195" s="249" t="s">
        <v>43</v>
      </c>
      <c r="O195" s="92"/>
      <c r="P195" s="250">
        <f>O195*H195</f>
        <v>0</v>
      </c>
      <c r="Q195" s="250">
        <v>0.00050000000000000001</v>
      </c>
      <c r="R195" s="250">
        <f>Q195*H195</f>
        <v>0.00050000000000000001</v>
      </c>
      <c r="S195" s="250">
        <v>0</v>
      </c>
      <c r="T195" s="25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2" t="s">
        <v>236</v>
      </c>
      <c r="AT195" s="252" t="s">
        <v>154</v>
      </c>
      <c r="AU195" s="252" t="s">
        <v>88</v>
      </c>
      <c r="AY195" s="16" t="s">
        <v>151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6" t="s">
        <v>86</v>
      </c>
      <c r="BK195" s="140">
        <f>ROUND(I195*H195,2)</f>
        <v>0</v>
      </c>
      <c r="BL195" s="16" t="s">
        <v>236</v>
      </c>
      <c r="BM195" s="252" t="s">
        <v>276</v>
      </c>
    </row>
    <row r="196" s="2" customFormat="1" ht="14.4" customHeight="1">
      <c r="A196" s="39"/>
      <c r="B196" s="40"/>
      <c r="C196" s="240" t="s">
        <v>277</v>
      </c>
      <c r="D196" s="240" t="s">
        <v>154</v>
      </c>
      <c r="E196" s="241" t="s">
        <v>278</v>
      </c>
      <c r="F196" s="242" t="s">
        <v>279</v>
      </c>
      <c r="G196" s="243" t="s">
        <v>182</v>
      </c>
      <c r="H196" s="244">
        <v>1</v>
      </c>
      <c r="I196" s="245"/>
      <c r="J196" s="246">
        <f>ROUND(I196*H196,2)</f>
        <v>0</v>
      </c>
      <c r="K196" s="247"/>
      <c r="L196" s="42"/>
      <c r="M196" s="248" t="s">
        <v>1</v>
      </c>
      <c r="N196" s="249" t="s">
        <v>43</v>
      </c>
      <c r="O196" s="92"/>
      <c r="P196" s="250">
        <f>O196*H196</f>
        <v>0</v>
      </c>
      <c r="Q196" s="250">
        <v>0.00031</v>
      </c>
      <c r="R196" s="250">
        <f>Q196*H196</f>
        <v>0.00031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2" t="s">
        <v>236</v>
      </c>
      <c r="AT196" s="252" t="s">
        <v>154</v>
      </c>
      <c r="AU196" s="252" t="s">
        <v>88</v>
      </c>
      <c r="AY196" s="16" t="s">
        <v>151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6" t="s">
        <v>86</v>
      </c>
      <c r="BK196" s="140">
        <f>ROUND(I196*H196,2)</f>
        <v>0</v>
      </c>
      <c r="BL196" s="16" t="s">
        <v>236</v>
      </c>
      <c r="BM196" s="252" t="s">
        <v>280</v>
      </c>
    </row>
    <row r="197" s="2" customFormat="1" ht="14.4" customHeight="1">
      <c r="A197" s="39"/>
      <c r="B197" s="40"/>
      <c r="C197" s="240" t="s">
        <v>281</v>
      </c>
      <c r="D197" s="240" t="s">
        <v>154</v>
      </c>
      <c r="E197" s="241" t="s">
        <v>282</v>
      </c>
      <c r="F197" s="242" t="s">
        <v>283</v>
      </c>
      <c r="G197" s="243" t="s">
        <v>218</v>
      </c>
      <c r="H197" s="244">
        <v>2.5</v>
      </c>
      <c r="I197" s="245"/>
      <c r="J197" s="246">
        <f>ROUND(I197*H197,2)</f>
        <v>0</v>
      </c>
      <c r="K197" s="247"/>
      <c r="L197" s="42"/>
      <c r="M197" s="248" t="s">
        <v>1</v>
      </c>
      <c r="N197" s="249" t="s">
        <v>43</v>
      </c>
      <c r="O197" s="92"/>
      <c r="P197" s="250">
        <f>O197*H197</f>
        <v>0</v>
      </c>
      <c r="Q197" s="250">
        <v>0.00048000000000000001</v>
      </c>
      <c r="R197" s="250">
        <f>Q197*H197</f>
        <v>0.0012000000000000001</v>
      </c>
      <c r="S197" s="250">
        <v>0</v>
      </c>
      <c r="T197" s="25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2" t="s">
        <v>236</v>
      </c>
      <c r="AT197" s="252" t="s">
        <v>154</v>
      </c>
      <c r="AU197" s="252" t="s">
        <v>88</v>
      </c>
      <c r="AY197" s="16" t="s">
        <v>151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6" t="s">
        <v>86</v>
      </c>
      <c r="BK197" s="140">
        <f>ROUND(I197*H197,2)</f>
        <v>0</v>
      </c>
      <c r="BL197" s="16" t="s">
        <v>236</v>
      </c>
      <c r="BM197" s="252" t="s">
        <v>284</v>
      </c>
    </row>
    <row r="198" s="2" customFormat="1" ht="14.4" customHeight="1">
      <c r="A198" s="39"/>
      <c r="B198" s="40"/>
      <c r="C198" s="240" t="s">
        <v>285</v>
      </c>
      <c r="D198" s="240" t="s">
        <v>154</v>
      </c>
      <c r="E198" s="241" t="s">
        <v>286</v>
      </c>
      <c r="F198" s="242" t="s">
        <v>287</v>
      </c>
      <c r="G198" s="243" t="s">
        <v>218</v>
      </c>
      <c r="H198" s="244">
        <v>2.5</v>
      </c>
      <c r="I198" s="245"/>
      <c r="J198" s="246">
        <f>ROUND(I198*H198,2)</f>
        <v>0</v>
      </c>
      <c r="K198" s="247"/>
      <c r="L198" s="42"/>
      <c r="M198" s="248" t="s">
        <v>1</v>
      </c>
      <c r="N198" s="249" t="s">
        <v>43</v>
      </c>
      <c r="O198" s="92"/>
      <c r="P198" s="250">
        <f>O198*H198</f>
        <v>0</v>
      </c>
      <c r="Q198" s="250">
        <v>0</v>
      </c>
      <c r="R198" s="250">
        <f>Q198*H198</f>
        <v>0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2" t="s">
        <v>236</v>
      </c>
      <c r="AT198" s="252" t="s">
        <v>154</v>
      </c>
      <c r="AU198" s="252" t="s">
        <v>88</v>
      </c>
      <c r="AY198" s="16" t="s">
        <v>151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6" t="s">
        <v>86</v>
      </c>
      <c r="BK198" s="140">
        <f>ROUND(I198*H198,2)</f>
        <v>0</v>
      </c>
      <c r="BL198" s="16" t="s">
        <v>236</v>
      </c>
      <c r="BM198" s="252" t="s">
        <v>288</v>
      </c>
    </row>
    <row r="199" s="2" customFormat="1" ht="24.15" customHeight="1">
      <c r="A199" s="39"/>
      <c r="B199" s="40"/>
      <c r="C199" s="240" t="s">
        <v>289</v>
      </c>
      <c r="D199" s="240" t="s">
        <v>154</v>
      </c>
      <c r="E199" s="241" t="s">
        <v>290</v>
      </c>
      <c r="F199" s="242" t="s">
        <v>291</v>
      </c>
      <c r="G199" s="243" t="s">
        <v>231</v>
      </c>
      <c r="H199" s="244">
        <v>0.002</v>
      </c>
      <c r="I199" s="245"/>
      <c r="J199" s="246">
        <f>ROUND(I199*H199,2)</f>
        <v>0</v>
      </c>
      <c r="K199" s="247"/>
      <c r="L199" s="42"/>
      <c r="M199" s="248" t="s">
        <v>1</v>
      </c>
      <c r="N199" s="249" t="s">
        <v>43</v>
      </c>
      <c r="O199" s="92"/>
      <c r="P199" s="250">
        <f>O199*H199</f>
        <v>0</v>
      </c>
      <c r="Q199" s="250">
        <v>0</v>
      </c>
      <c r="R199" s="250">
        <f>Q199*H199</f>
        <v>0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2" t="s">
        <v>236</v>
      </c>
      <c r="AT199" s="252" t="s">
        <v>154</v>
      </c>
      <c r="AU199" s="252" t="s">
        <v>88</v>
      </c>
      <c r="AY199" s="16" t="s">
        <v>151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86</v>
      </c>
      <c r="BK199" s="140">
        <f>ROUND(I199*H199,2)</f>
        <v>0</v>
      </c>
      <c r="BL199" s="16" t="s">
        <v>236</v>
      </c>
      <c r="BM199" s="252" t="s">
        <v>292</v>
      </c>
    </row>
    <row r="200" s="2" customFormat="1" ht="24.15" customHeight="1">
      <c r="A200" s="39"/>
      <c r="B200" s="40"/>
      <c r="C200" s="240" t="s">
        <v>293</v>
      </c>
      <c r="D200" s="240" t="s">
        <v>154</v>
      </c>
      <c r="E200" s="241" t="s">
        <v>294</v>
      </c>
      <c r="F200" s="242" t="s">
        <v>295</v>
      </c>
      <c r="G200" s="243" t="s">
        <v>231</v>
      </c>
      <c r="H200" s="244">
        <v>0.002</v>
      </c>
      <c r="I200" s="245"/>
      <c r="J200" s="246">
        <f>ROUND(I200*H200,2)</f>
        <v>0</v>
      </c>
      <c r="K200" s="247"/>
      <c r="L200" s="42"/>
      <c r="M200" s="248" t="s">
        <v>1</v>
      </c>
      <c r="N200" s="249" t="s">
        <v>43</v>
      </c>
      <c r="O200" s="92"/>
      <c r="P200" s="250">
        <f>O200*H200</f>
        <v>0</v>
      </c>
      <c r="Q200" s="250">
        <v>0</v>
      </c>
      <c r="R200" s="250">
        <f>Q200*H200</f>
        <v>0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2" t="s">
        <v>236</v>
      </c>
      <c r="AT200" s="252" t="s">
        <v>154</v>
      </c>
      <c r="AU200" s="252" t="s">
        <v>88</v>
      </c>
      <c r="AY200" s="16" t="s">
        <v>151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6" t="s">
        <v>86</v>
      </c>
      <c r="BK200" s="140">
        <f>ROUND(I200*H200,2)</f>
        <v>0</v>
      </c>
      <c r="BL200" s="16" t="s">
        <v>236</v>
      </c>
      <c r="BM200" s="252" t="s">
        <v>296</v>
      </c>
    </row>
    <row r="201" s="2" customFormat="1" ht="24.15" customHeight="1">
      <c r="A201" s="39"/>
      <c r="B201" s="40"/>
      <c r="C201" s="240" t="s">
        <v>297</v>
      </c>
      <c r="D201" s="240" t="s">
        <v>154</v>
      </c>
      <c r="E201" s="241" t="s">
        <v>298</v>
      </c>
      <c r="F201" s="242" t="s">
        <v>299</v>
      </c>
      <c r="G201" s="243" t="s">
        <v>231</v>
      </c>
      <c r="H201" s="244">
        <v>0.002</v>
      </c>
      <c r="I201" s="245"/>
      <c r="J201" s="246">
        <f>ROUND(I201*H201,2)</f>
        <v>0</v>
      </c>
      <c r="K201" s="247"/>
      <c r="L201" s="42"/>
      <c r="M201" s="248" t="s">
        <v>1</v>
      </c>
      <c r="N201" s="249" t="s">
        <v>43</v>
      </c>
      <c r="O201" s="92"/>
      <c r="P201" s="250">
        <f>O201*H201</f>
        <v>0</v>
      </c>
      <c r="Q201" s="250">
        <v>0</v>
      </c>
      <c r="R201" s="250">
        <f>Q201*H201</f>
        <v>0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2" t="s">
        <v>236</v>
      </c>
      <c r="AT201" s="252" t="s">
        <v>154</v>
      </c>
      <c r="AU201" s="252" t="s">
        <v>88</v>
      </c>
      <c r="AY201" s="16" t="s">
        <v>151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6" t="s">
        <v>86</v>
      </c>
      <c r="BK201" s="140">
        <f>ROUND(I201*H201,2)</f>
        <v>0</v>
      </c>
      <c r="BL201" s="16" t="s">
        <v>236</v>
      </c>
      <c r="BM201" s="252" t="s">
        <v>300</v>
      </c>
    </row>
    <row r="202" s="12" customFormat="1" ht="22.8" customHeight="1">
      <c r="A202" s="12"/>
      <c r="B202" s="224"/>
      <c r="C202" s="225"/>
      <c r="D202" s="226" t="s">
        <v>77</v>
      </c>
      <c r="E202" s="238" t="s">
        <v>301</v>
      </c>
      <c r="F202" s="238" t="s">
        <v>302</v>
      </c>
      <c r="G202" s="225"/>
      <c r="H202" s="225"/>
      <c r="I202" s="228"/>
      <c r="J202" s="239">
        <f>BK202</f>
        <v>0</v>
      </c>
      <c r="K202" s="225"/>
      <c r="L202" s="230"/>
      <c r="M202" s="231"/>
      <c r="N202" s="232"/>
      <c r="O202" s="232"/>
      <c r="P202" s="233">
        <f>SUM(P203:P215)</f>
        <v>0</v>
      </c>
      <c r="Q202" s="232"/>
      <c r="R202" s="233">
        <f>SUM(R203:R215)</f>
        <v>0.002405</v>
      </c>
      <c r="S202" s="232"/>
      <c r="T202" s="234">
        <f>SUM(T203:T215)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5" t="s">
        <v>88</v>
      </c>
      <c r="AT202" s="236" t="s">
        <v>77</v>
      </c>
      <c r="AU202" s="236" t="s">
        <v>86</v>
      </c>
      <c r="AY202" s="235" t="s">
        <v>151</v>
      </c>
      <c r="BK202" s="237">
        <f>SUM(BK203:BK215)</f>
        <v>0</v>
      </c>
    </row>
    <row r="203" s="2" customFormat="1" ht="14.4" customHeight="1">
      <c r="A203" s="39"/>
      <c r="B203" s="40"/>
      <c r="C203" s="240" t="s">
        <v>303</v>
      </c>
      <c r="D203" s="240" t="s">
        <v>154</v>
      </c>
      <c r="E203" s="241" t="s">
        <v>304</v>
      </c>
      <c r="F203" s="242" t="s">
        <v>305</v>
      </c>
      <c r="G203" s="243" t="s">
        <v>182</v>
      </c>
      <c r="H203" s="244">
        <v>2</v>
      </c>
      <c r="I203" s="245"/>
      <c r="J203" s="246">
        <f>ROUND(I203*H203,2)</f>
        <v>0</v>
      </c>
      <c r="K203" s="247"/>
      <c r="L203" s="42"/>
      <c r="M203" s="248" t="s">
        <v>1</v>
      </c>
      <c r="N203" s="249" t="s">
        <v>43</v>
      </c>
      <c r="O203" s="92"/>
      <c r="P203" s="250">
        <f>O203*H203</f>
        <v>0</v>
      </c>
      <c r="Q203" s="250">
        <v>0</v>
      </c>
      <c r="R203" s="250">
        <f>Q203*H203</f>
        <v>0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2" t="s">
        <v>236</v>
      </c>
      <c r="AT203" s="252" t="s">
        <v>154</v>
      </c>
      <c r="AU203" s="252" t="s">
        <v>88</v>
      </c>
      <c r="AY203" s="16" t="s">
        <v>151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6" t="s">
        <v>86</v>
      </c>
      <c r="BK203" s="140">
        <f>ROUND(I203*H203,2)</f>
        <v>0</v>
      </c>
      <c r="BL203" s="16" t="s">
        <v>236</v>
      </c>
      <c r="BM203" s="252" t="s">
        <v>306</v>
      </c>
    </row>
    <row r="204" s="2" customFormat="1" ht="24.15" customHeight="1">
      <c r="A204" s="39"/>
      <c r="B204" s="40"/>
      <c r="C204" s="240" t="s">
        <v>307</v>
      </c>
      <c r="D204" s="240" t="s">
        <v>154</v>
      </c>
      <c r="E204" s="241" t="s">
        <v>308</v>
      </c>
      <c r="F204" s="242" t="s">
        <v>309</v>
      </c>
      <c r="G204" s="243" t="s">
        <v>182</v>
      </c>
      <c r="H204" s="244">
        <v>2</v>
      </c>
      <c r="I204" s="245"/>
      <c r="J204" s="246">
        <f>ROUND(I204*H204,2)</f>
        <v>0</v>
      </c>
      <c r="K204" s="247"/>
      <c r="L204" s="42"/>
      <c r="M204" s="248" t="s">
        <v>1</v>
      </c>
      <c r="N204" s="249" t="s">
        <v>43</v>
      </c>
      <c r="O204" s="92"/>
      <c r="P204" s="250">
        <f>O204*H204</f>
        <v>0</v>
      </c>
      <c r="Q204" s="250">
        <v>4.0000000000000003E-05</v>
      </c>
      <c r="R204" s="250">
        <f>Q204*H204</f>
        <v>8.0000000000000007E-05</v>
      </c>
      <c r="S204" s="250">
        <v>0</v>
      </c>
      <c r="T204" s="25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2" t="s">
        <v>236</v>
      </c>
      <c r="AT204" s="252" t="s">
        <v>154</v>
      </c>
      <c r="AU204" s="252" t="s">
        <v>88</v>
      </c>
      <c r="AY204" s="16" t="s">
        <v>151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6" t="s">
        <v>86</v>
      </c>
      <c r="BK204" s="140">
        <f>ROUND(I204*H204,2)</f>
        <v>0</v>
      </c>
      <c r="BL204" s="16" t="s">
        <v>236</v>
      </c>
      <c r="BM204" s="252" t="s">
        <v>310</v>
      </c>
    </row>
    <row r="205" s="2" customFormat="1">
      <c r="A205" s="39"/>
      <c r="B205" s="40"/>
      <c r="C205" s="41"/>
      <c r="D205" s="253" t="s">
        <v>160</v>
      </c>
      <c r="E205" s="41"/>
      <c r="F205" s="254" t="s">
        <v>311</v>
      </c>
      <c r="G205" s="41"/>
      <c r="H205" s="41"/>
      <c r="I205" s="209"/>
      <c r="J205" s="41"/>
      <c r="K205" s="41"/>
      <c r="L205" s="42"/>
      <c r="M205" s="255"/>
      <c r="N205" s="25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6" t="s">
        <v>160</v>
      </c>
      <c r="AU205" s="16" t="s">
        <v>88</v>
      </c>
    </row>
    <row r="206" s="2" customFormat="1" ht="24.15" customHeight="1">
      <c r="A206" s="39"/>
      <c r="B206" s="40"/>
      <c r="C206" s="240" t="s">
        <v>312</v>
      </c>
      <c r="D206" s="240" t="s">
        <v>154</v>
      </c>
      <c r="E206" s="241" t="s">
        <v>313</v>
      </c>
      <c r="F206" s="242" t="s">
        <v>314</v>
      </c>
      <c r="G206" s="243" t="s">
        <v>218</v>
      </c>
      <c r="H206" s="244">
        <v>5</v>
      </c>
      <c r="I206" s="245"/>
      <c r="J206" s="246">
        <f>ROUND(I206*H206,2)</f>
        <v>0</v>
      </c>
      <c r="K206" s="247"/>
      <c r="L206" s="42"/>
      <c r="M206" s="248" t="s">
        <v>1</v>
      </c>
      <c r="N206" s="249" t="s">
        <v>43</v>
      </c>
      <c r="O206" s="92"/>
      <c r="P206" s="250">
        <f>O206*H206</f>
        <v>0</v>
      </c>
      <c r="Q206" s="250">
        <v>0.00033</v>
      </c>
      <c r="R206" s="250">
        <f>Q206*H206</f>
        <v>0.00165</v>
      </c>
      <c r="S206" s="250">
        <v>0</v>
      </c>
      <c r="T206" s="25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2" t="s">
        <v>236</v>
      </c>
      <c r="AT206" s="252" t="s">
        <v>154</v>
      </c>
      <c r="AU206" s="252" t="s">
        <v>88</v>
      </c>
      <c r="AY206" s="16" t="s">
        <v>151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6" t="s">
        <v>86</v>
      </c>
      <c r="BK206" s="140">
        <f>ROUND(I206*H206,2)</f>
        <v>0</v>
      </c>
      <c r="BL206" s="16" t="s">
        <v>236</v>
      </c>
      <c r="BM206" s="252" t="s">
        <v>315</v>
      </c>
    </row>
    <row r="207" s="13" customFormat="1">
      <c r="A207" s="13"/>
      <c r="B207" s="257"/>
      <c r="C207" s="258"/>
      <c r="D207" s="253" t="s">
        <v>162</v>
      </c>
      <c r="E207" s="259" t="s">
        <v>1</v>
      </c>
      <c r="F207" s="260" t="s">
        <v>316</v>
      </c>
      <c r="G207" s="258"/>
      <c r="H207" s="261">
        <v>5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7" t="s">
        <v>162</v>
      </c>
      <c r="AU207" s="267" t="s">
        <v>88</v>
      </c>
      <c r="AV207" s="13" t="s">
        <v>88</v>
      </c>
      <c r="AW207" s="13" t="s">
        <v>32</v>
      </c>
      <c r="AX207" s="13" t="s">
        <v>86</v>
      </c>
      <c r="AY207" s="267" t="s">
        <v>151</v>
      </c>
    </row>
    <row r="208" s="2" customFormat="1" ht="37.8" customHeight="1">
      <c r="A208" s="39"/>
      <c r="B208" s="40"/>
      <c r="C208" s="240" t="s">
        <v>317</v>
      </c>
      <c r="D208" s="240" t="s">
        <v>154</v>
      </c>
      <c r="E208" s="241" t="s">
        <v>318</v>
      </c>
      <c r="F208" s="242" t="s">
        <v>319</v>
      </c>
      <c r="G208" s="243" t="s">
        <v>218</v>
      </c>
      <c r="H208" s="244">
        <v>2.5</v>
      </c>
      <c r="I208" s="245"/>
      <c r="J208" s="246">
        <f>ROUND(I208*H208,2)</f>
        <v>0</v>
      </c>
      <c r="K208" s="247"/>
      <c r="L208" s="42"/>
      <c r="M208" s="248" t="s">
        <v>1</v>
      </c>
      <c r="N208" s="249" t="s">
        <v>43</v>
      </c>
      <c r="O208" s="92"/>
      <c r="P208" s="250">
        <f>O208*H208</f>
        <v>0</v>
      </c>
      <c r="Q208" s="250">
        <v>5.0000000000000002E-05</v>
      </c>
      <c r="R208" s="250">
        <f>Q208*H208</f>
        <v>0.000125</v>
      </c>
      <c r="S208" s="250">
        <v>0</v>
      </c>
      <c r="T208" s="25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2" t="s">
        <v>236</v>
      </c>
      <c r="AT208" s="252" t="s">
        <v>154</v>
      </c>
      <c r="AU208" s="252" t="s">
        <v>88</v>
      </c>
      <c r="AY208" s="16" t="s">
        <v>151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6" t="s">
        <v>86</v>
      </c>
      <c r="BK208" s="140">
        <f>ROUND(I208*H208,2)</f>
        <v>0</v>
      </c>
      <c r="BL208" s="16" t="s">
        <v>236</v>
      </c>
      <c r="BM208" s="252" t="s">
        <v>320</v>
      </c>
    </row>
    <row r="209" s="2" customFormat="1" ht="37.8" customHeight="1">
      <c r="A209" s="39"/>
      <c r="B209" s="40"/>
      <c r="C209" s="240" t="s">
        <v>321</v>
      </c>
      <c r="D209" s="240" t="s">
        <v>154</v>
      </c>
      <c r="E209" s="241" t="s">
        <v>322</v>
      </c>
      <c r="F209" s="242" t="s">
        <v>323</v>
      </c>
      <c r="G209" s="243" t="s">
        <v>218</v>
      </c>
      <c r="H209" s="244">
        <v>2.5</v>
      </c>
      <c r="I209" s="245"/>
      <c r="J209" s="246">
        <f>ROUND(I209*H209,2)</f>
        <v>0</v>
      </c>
      <c r="K209" s="247"/>
      <c r="L209" s="42"/>
      <c r="M209" s="248" t="s">
        <v>1</v>
      </c>
      <c r="N209" s="249" t="s">
        <v>43</v>
      </c>
      <c r="O209" s="92"/>
      <c r="P209" s="250">
        <f>O209*H209</f>
        <v>0</v>
      </c>
      <c r="Q209" s="250">
        <v>0.00020000000000000001</v>
      </c>
      <c r="R209" s="250">
        <f>Q209*H209</f>
        <v>0.00050000000000000001</v>
      </c>
      <c r="S209" s="250">
        <v>0</v>
      </c>
      <c r="T209" s="25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2" t="s">
        <v>236</v>
      </c>
      <c r="AT209" s="252" t="s">
        <v>154</v>
      </c>
      <c r="AU209" s="252" t="s">
        <v>88</v>
      </c>
      <c r="AY209" s="16" t="s">
        <v>151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6" t="s">
        <v>86</v>
      </c>
      <c r="BK209" s="140">
        <f>ROUND(I209*H209,2)</f>
        <v>0</v>
      </c>
      <c r="BL209" s="16" t="s">
        <v>236</v>
      </c>
      <c r="BM209" s="252" t="s">
        <v>324</v>
      </c>
    </row>
    <row r="210" s="2" customFormat="1" ht="24.15" customHeight="1">
      <c r="A210" s="39"/>
      <c r="B210" s="40"/>
      <c r="C210" s="240" t="s">
        <v>325</v>
      </c>
      <c r="D210" s="240" t="s">
        <v>154</v>
      </c>
      <c r="E210" s="241" t="s">
        <v>326</v>
      </c>
      <c r="F210" s="242" t="s">
        <v>327</v>
      </c>
      <c r="G210" s="243" t="s">
        <v>182</v>
      </c>
      <c r="H210" s="244">
        <v>2</v>
      </c>
      <c r="I210" s="245"/>
      <c r="J210" s="246">
        <f>ROUND(I210*H210,2)</f>
        <v>0</v>
      </c>
      <c r="K210" s="247"/>
      <c r="L210" s="42"/>
      <c r="M210" s="248" t="s">
        <v>1</v>
      </c>
      <c r="N210" s="249" t="s">
        <v>43</v>
      </c>
      <c r="O210" s="92"/>
      <c r="P210" s="250">
        <f>O210*H210</f>
        <v>0</v>
      </c>
      <c r="Q210" s="250">
        <v>0</v>
      </c>
      <c r="R210" s="250">
        <f>Q210*H210</f>
        <v>0</v>
      </c>
      <c r="S210" s="250">
        <v>0</v>
      </c>
      <c r="T210" s="25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2" t="s">
        <v>236</v>
      </c>
      <c r="AT210" s="252" t="s">
        <v>154</v>
      </c>
      <c r="AU210" s="252" t="s">
        <v>88</v>
      </c>
      <c r="AY210" s="16" t="s">
        <v>151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6" t="s">
        <v>86</v>
      </c>
      <c r="BK210" s="140">
        <f>ROUND(I210*H210,2)</f>
        <v>0</v>
      </c>
      <c r="BL210" s="16" t="s">
        <v>236</v>
      </c>
      <c r="BM210" s="252" t="s">
        <v>328</v>
      </c>
    </row>
    <row r="211" s="2" customFormat="1" ht="14.4" customHeight="1">
      <c r="A211" s="39"/>
      <c r="B211" s="40"/>
      <c r="C211" s="240" t="s">
        <v>329</v>
      </c>
      <c r="D211" s="240" t="s">
        <v>154</v>
      </c>
      <c r="E211" s="241" t="s">
        <v>330</v>
      </c>
      <c r="F211" s="242" t="s">
        <v>331</v>
      </c>
      <c r="G211" s="243" t="s">
        <v>218</v>
      </c>
      <c r="H211" s="244">
        <v>5</v>
      </c>
      <c r="I211" s="245"/>
      <c r="J211" s="246">
        <f>ROUND(I211*H211,2)</f>
        <v>0</v>
      </c>
      <c r="K211" s="247"/>
      <c r="L211" s="42"/>
      <c r="M211" s="248" t="s">
        <v>1</v>
      </c>
      <c r="N211" s="249" t="s">
        <v>43</v>
      </c>
      <c r="O211" s="92"/>
      <c r="P211" s="250">
        <f>O211*H211</f>
        <v>0</v>
      </c>
      <c r="Q211" s="250">
        <v>1.0000000000000001E-05</v>
      </c>
      <c r="R211" s="250">
        <f>Q211*H211</f>
        <v>5.0000000000000002E-05</v>
      </c>
      <c r="S211" s="250">
        <v>0</v>
      </c>
      <c r="T211" s="25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2" t="s">
        <v>236</v>
      </c>
      <c r="AT211" s="252" t="s">
        <v>154</v>
      </c>
      <c r="AU211" s="252" t="s">
        <v>88</v>
      </c>
      <c r="AY211" s="16" t="s">
        <v>151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86</v>
      </c>
      <c r="BK211" s="140">
        <f>ROUND(I211*H211,2)</f>
        <v>0</v>
      </c>
      <c r="BL211" s="16" t="s">
        <v>236</v>
      </c>
      <c r="BM211" s="252" t="s">
        <v>332</v>
      </c>
    </row>
    <row r="212" s="13" customFormat="1">
      <c r="A212" s="13"/>
      <c r="B212" s="257"/>
      <c r="C212" s="258"/>
      <c r="D212" s="253" t="s">
        <v>162</v>
      </c>
      <c r="E212" s="259" t="s">
        <v>1</v>
      </c>
      <c r="F212" s="260" t="s">
        <v>316</v>
      </c>
      <c r="G212" s="258"/>
      <c r="H212" s="261">
        <v>5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7" t="s">
        <v>162</v>
      </c>
      <c r="AU212" s="267" t="s">
        <v>88</v>
      </c>
      <c r="AV212" s="13" t="s">
        <v>88</v>
      </c>
      <c r="AW212" s="13" t="s">
        <v>32</v>
      </c>
      <c r="AX212" s="13" t="s">
        <v>86</v>
      </c>
      <c r="AY212" s="267" t="s">
        <v>151</v>
      </c>
    </row>
    <row r="213" s="2" customFormat="1" ht="24.15" customHeight="1">
      <c r="A213" s="39"/>
      <c r="B213" s="40"/>
      <c r="C213" s="240" t="s">
        <v>333</v>
      </c>
      <c r="D213" s="240" t="s">
        <v>154</v>
      </c>
      <c r="E213" s="241" t="s">
        <v>334</v>
      </c>
      <c r="F213" s="242" t="s">
        <v>335</v>
      </c>
      <c r="G213" s="243" t="s">
        <v>231</v>
      </c>
      <c r="H213" s="244">
        <v>0.002</v>
      </c>
      <c r="I213" s="245"/>
      <c r="J213" s="246">
        <f>ROUND(I213*H213,2)</f>
        <v>0</v>
      </c>
      <c r="K213" s="247"/>
      <c r="L213" s="42"/>
      <c r="M213" s="248" t="s">
        <v>1</v>
      </c>
      <c r="N213" s="249" t="s">
        <v>43</v>
      </c>
      <c r="O213" s="92"/>
      <c r="P213" s="250">
        <f>O213*H213</f>
        <v>0</v>
      </c>
      <c r="Q213" s="250">
        <v>0</v>
      </c>
      <c r="R213" s="250">
        <f>Q213*H213</f>
        <v>0</v>
      </c>
      <c r="S213" s="250">
        <v>0</v>
      </c>
      <c r="T213" s="25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2" t="s">
        <v>236</v>
      </c>
      <c r="AT213" s="252" t="s">
        <v>154</v>
      </c>
      <c r="AU213" s="252" t="s">
        <v>88</v>
      </c>
      <c r="AY213" s="16" t="s">
        <v>151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6" t="s">
        <v>86</v>
      </c>
      <c r="BK213" s="140">
        <f>ROUND(I213*H213,2)</f>
        <v>0</v>
      </c>
      <c r="BL213" s="16" t="s">
        <v>236</v>
      </c>
      <c r="BM213" s="252" t="s">
        <v>336</v>
      </c>
    </row>
    <row r="214" s="2" customFormat="1" ht="24.15" customHeight="1">
      <c r="A214" s="39"/>
      <c r="B214" s="40"/>
      <c r="C214" s="240" t="s">
        <v>337</v>
      </c>
      <c r="D214" s="240" t="s">
        <v>154</v>
      </c>
      <c r="E214" s="241" t="s">
        <v>338</v>
      </c>
      <c r="F214" s="242" t="s">
        <v>339</v>
      </c>
      <c r="G214" s="243" t="s">
        <v>231</v>
      </c>
      <c r="H214" s="244">
        <v>0.002</v>
      </c>
      <c r="I214" s="245"/>
      <c r="J214" s="246">
        <f>ROUND(I214*H214,2)</f>
        <v>0</v>
      </c>
      <c r="K214" s="247"/>
      <c r="L214" s="42"/>
      <c r="M214" s="248" t="s">
        <v>1</v>
      </c>
      <c r="N214" s="249" t="s">
        <v>43</v>
      </c>
      <c r="O214" s="92"/>
      <c r="P214" s="250">
        <f>O214*H214</f>
        <v>0</v>
      </c>
      <c r="Q214" s="250">
        <v>0</v>
      </c>
      <c r="R214" s="250">
        <f>Q214*H214</f>
        <v>0</v>
      </c>
      <c r="S214" s="250">
        <v>0</v>
      </c>
      <c r="T214" s="25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2" t="s">
        <v>236</v>
      </c>
      <c r="AT214" s="252" t="s">
        <v>154</v>
      </c>
      <c r="AU214" s="252" t="s">
        <v>88</v>
      </c>
      <c r="AY214" s="16" t="s">
        <v>151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6" t="s">
        <v>86</v>
      </c>
      <c r="BK214" s="140">
        <f>ROUND(I214*H214,2)</f>
        <v>0</v>
      </c>
      <c r="BL214" s="16" t="s">
        <v>236</v>
      </c>
      <c r="BM214" s="252" t="s">
        <v>340</v>
      </c>
    </row>
    <row r="215" s="2" customFormat="1" ht="24.15" customHeight="1">
      <c r="A215" s="39"/>
      <c r="B215" s="40"/>
      <c r="C215" s="240" t="s">
        <v>341</v>
      </c>
      <c r="D215" s="240" t="s">
        <v>154</v>
      </c>
      <c r="E215" s="241" t="s">
        <v>342</v>
      </c>
      <c r="F215" s="242" t="s">
        <v>343</v>
      </c>
      <c r="G215" s="243" t="s">
        <v>231</v>
      </c>
      <c r="H215" s="244">
        <v>0.002</v>
      </c>
      <c r="I215" s="245"/>
      <c r="J215" s="246">
        <f>ROUND(I215*H215,2)</f>
        <v>0</v>
      </c>
      <c r="K215" s="247"/>
      <c r="L215" s="42"/>
      <c r="M215" s="248" t="s">
        <v>1</v>
      </c>
      <c r="N215" s="249" t="s">
        <v>43</v>
      </c>
      <c r="O215" s="92"/>
      <c r="P215" s="250">
        <f>O215*H215</f>
        <v>0</v>
      </c>
      <c r="Q215" s="250">
        <v>0</v>
      </c>
      <c r="R215" s="250">
        <f>Q215*H215</f>
        <v>0</v>
      </c>
      <c r="S215" s="250">
        <v>0</v>
      </c>
      <c r="T215" s="25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2" t="s">
        <v>236</v>
      </c>
      <c r="AT215" s="252" t="s">
        <v>154</v>
      </c>
      <c r="AU215" s="252" t="s">
        <v>88</v>
      </c>
      <c r="AY215" s="16" t="s">
        <v>151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6" t="s">
        <v>86</v>
      </c>
      <c r="BK215" s="140">
        <f>ROUND(I215*H215,2)</f>
        <v>0</v>
      </c>
      <c r="BL215" s="16" t="s">
        <v>236</v>
      </c>
      <c r="BM215" s="252" t="s">
        <v>344</v>
      </c>
    </row>
    <row r="216" s="12" customFormat="1" ht="22.8" customHeight="1">
      <c r="A216" s="12"/>
      <c r="B216" s="224"/>
      <c r="C216" s="225"/>
      <c r="D216" s="226" t="s">
        <v>77</v>
      </c>
      <c r="E216" s="238" t="s">
        <v>345</v>
      </c>
      <c r="F216" s="238" t="s">
        <v>346</v>
      </c>
      <c r="G216" s="225"/>
      <c r="H216" s="225"/>
      <c r="I216" s="228"/>
      <c r="J216" s="239">
        <f>BK216</f>
        <v>0</v>
      </c>
      <c r="K216" s="225"/>
      <c r="L216" s="230"/>
      <c r="M216" s="231"/>
      <c r="N216" s="232"/>
      <c r="O216" s="232"/>
      <c r="P216" s="233">
        <f>SUM(P217:P225)</f>
        <v>0</v>
      </c>
      <c r="Q216" s="232"/>
      <c r="R216" s="233">
        <f>SUM(R217:R225)</f>
        <v>0.00777</v>
      </c>
      <c r="S216" s="232"/>
      <c r="T216" s="234">
        <f>SUM(T217:T225)</f>
        <v>0.069000000000000006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5" t="s">
        <v>88</v>
      </c>
      <c r="AT216" s="236" t="s">
        <v>77</v>
      </c>
      <c r="AU216" s="236" t="s">
        <v>86</v>
      </c>
      <c r="AY216" s="235" t="s">
        <v>151</v>
      </c>
      <c r="BK216" s="237">
        <f>SUM(BK217:BK225)</f>
        <v>0</v>
      </c>
    </row>
    <row r="217" s="2" customFormat="1" ht="24.15" customHeight="1">
      <c r="A217" s="39"/>
      <c r="B217" s="40"/>
      <c r="C217" s="240" t="s">
        <v>347</v>
      </c>
      <c r="D217" s="240" t="s">
        <v>154</v>
      </c>
      <c r="E217" s="241" t="s">
        <v>348</v>
      </c>
      <c r="F217" s="242" t="s">
        <v>349</v>
      </c>
      <c r="G217" s="243" t="s">
        <v>350</v>
      </c>
      <c r="H217" s="244">
        <v>1</v>
      </c>
      <c r="I217" s="245"/>
      <c r="J217" s="246">
        <f>ROUND(I217*H217,2)</f>
        <v>0</v>
      </c>
      <c r="K217" s="247"/>
      <c r="L217" s="42"/>
      <c r="M217" s="248" t="s">
        <v>1</v>
      </c>
      <c r="N217" s="249" t="s">
        <v>43</v>
      </c>
      <c r="O217" s="92"/>
      <c r="P217" s="250">
        <f>O217*H217</f>
        <v>0</v>
      </c>
      <c r="Q217" s="250">
        <v>0.0049300000000000004</v>
      </c>
      <c r="R217" s="250">
        <f>Q217*H217</f>
        <v>0.0049300000000000004</v>
      </c>
      <c r="S217" s="250">
        <v>0</v>
      </c>
      <c r="T217" s="25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2" t="s">
        <v>236</v>
      </c>
      <c r="AT217" s="252" t="s">
        <v>154</v>
      </c>
      <c r="AU217" s="252" t="s">
        <v>88</v>
      </c>
      <c r="AY217" s="16" t="s">
        <v>151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86</v>
      </c>
      <c r="BK217" s="140">
        <f>ROUND(I217*H217,2)</f>
        <v>0</v>
      </c>
      <c r="BL217" s="16" t="s">
        <v>236</v>
      </c>
      <c r="BM217" s="252" t="s">
        <v>351</v>
      </c>
    </row>
    <row r="218" s="2" customFormat="1" ht="14.4" customHeight="1">
      <c r="A218" s="39"/>
      <c r="B218" s="40"/>
      <c r="C218" s="240" t="s">
        <v>352</v>
      </c>
      <c r="D218" s="240" t="s">
        <v>154</v>
      </c>
      <c r="E218" s="241" t="s">
        <v>353</v>
      </c>
      <c r="F218" s="242" t="s">
        <v>354</v>
      </c>
      <c r="G218" s="243" t="s">
        <v>350</v>
      </c>
      <c r="H218" s="244">
        <v>1</v>
      </c>
      <c r="I218" s="245"/>
      <c r="J218" s="246">
        <f>ROUND(I218*H218,2)</f>
        <v>0</v>
      </c>
      <c r="K218" s="247"/>
      <c r="L218" s="42"/>
      <c r="M218" s="248" t="s">
        <v>1</v>
      </c>
      <c r="N218" s="249" t="s">
        <v>43</v>
      </c>
      <c r="O218" s="92"/>
      <c r="P218" s="250">
        <f>O218*H218</f>
        <v>0</v>
      </c>
      <c r="Q218" s="250">
        <v>0</v>
      </c>
      <c r="R218" s="250">
        <f>Q218*H218</f>
        <v>0</v>
      </c>
      <c r="S218" s="250">
        <v>0.069000000000000006</v>
      </c>
      <c r="T218" s="251">
        <f>S218*H218</f>
        <v>0.069000000000000006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2" t="s">
        <v>236</v>
      </c>
      <c r="AT218" s="252" t="s">
        <v>154</v>
      </c>
      <c r="AU218" s="252" t="s">
        <v>88</v>
      </c>
      <c r="AY218" s="16" t="s">
        <v>151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6" t="s">
        <v>86</v>
      </c>
      <c r="BK218" s="140">
        <f>ROUND(I218*H218,2)</f>
        <v>0</v>
      </c>
      <c r="BL218" s="16" t="s">
        <v>236</v>
      </c>
      <c r="BM218" s="252" t="s">
        <v>355</v>
      </c>
    </row>
    <row r="219" s="2" customFormat="1">
      <c r="A219" s="39"/>
      <c r="B219" s="40"/>
      <c r="C219" s="41"/>
      <c r="D219" s="253" t="s">
        <v>160</v>
      </c>
      <c r="E219" s="41"/>
      <c r="F219" s="254" t="s">
        <v>356</v>
      </c>
      <c r="G219" s="41"/>
      <c r="H219" s="41"/>
      <c r="I219" s="209"/>
      <c r="J219" s="41"/>
      <c r="K219" s="41"/>
      <c r="L219" s="42"/>
      <c r="M219" s="255"/>
      <c r="N219" s="25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6" t="s">
        <v>160</v>
      </c>
      <c r="AU219" s="16" t="s">
        <v>88</v>
      </c>
    </row>
    <row r="220" s="2" customFormat="1" ht="24.15" customHeight="1">
      <c r="A220" s="39"/>
      <c r="B220" s="40"/>
      <c r="C220" s="240" t="s">
        <v>357</v>
      </c>
      <c r="D220" s="240" t="s">
        <v>154</v>
      </c>
      <c r="E220" s="241" t="s">
        <v>358</v>
      </c>
      <c r="F220" s="242" t="s">
        <v>359</v>
      </c>
      <c r="G220" s="243" t="s">
        <v>350</v>
      </c>
      <c r="H220" s="244">
        <v>2</v>
      </c>
      <c r="I220" s="245"/>
      <c r="J220" s="246">
        <f>ROUND(I220*H220,2)</f>
        <v>0</v>
      </c>
      <c r="K220" s="247"/>
      <c r="L220" s="42"/>
      <c r="M220" s="248" t="s">
        <v>1</v>
      </c>
      <c r="N220" s="249" t="s">
        <v>43</v>
      </c>
      <c r="O220" s="92"/>
      <c r="P220" s="250">
        <f>O220*H220</f>
        <v>0</v>
      </c>
      <c r="Q220" s="250">
        <v>0.00024000000000000001</v>
      </c>
      <c r="R220" s="250">
        <f>Q220*H220</f>
        <v>0.00048000000000000001</v>
      </c>
      <c r="S220" s="250">
        <v>0</v>
      </c>
      <c r="T220" s="25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2" t="s">
        <v>236</v>
      </c>
      <c r="AT220" s="252" t="s">
        <v>154</v>
      </c>
      <c r="AU220" s="252" t="s">
        <v>88</v>
      </c>
      <c r="AY220" s="16" t="s">
        <v>151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86</v>
      </c>
      <c r="BK220" s="140">
        <f>ROUND(I220*H220,2)</f>
        <v>0</v>
      </c>
      <c r="BL220" s="16" t="s">
        <v>236</v>
      </c>
      <c r="BM220" s="252" t="s">
        <v>360</v>
      </c>
    </row>
    <row r="221" s="2" customFormat="1" ht="24.15" customHeight="1">
      <c r="A221" s="39"/>
      <c r="B221" s="40"/>
      <c r="C221" s="240" t="s">
        <v>361</v>
      </c>
      <c r="D221" s="240" t="s">
        <v>154</v>
      </c>
      <c r="E221" s="241" t="s">
        <v>362</v>
      </c>
      <c r="F221" s="242" t="s">
        <v>363</v>
      </c>
      <c r="G221" s="243" t="s">
        <v>350</v>
      </c>
      <c r="H221" s="244">
        <v>1</v>
      </c>
      <c r="I221" s="245"/>
      <c r="J221" s="246">
        <f>ROUND(I221*H221,2)</f>
        <v>0</v>
      </c>
      <c r="K221" s="247"/>
      <c r="L221" s="42"/>
      <c r="M221" s="248" t="s">
        <v>1</v>
      </c>
      <c r="N221" s="249" t="s">
        <v>43</v>
      </c>
      <c r="O221" s="92"/>
      <c r="P221" s="250">
        <f>O221*H221</f>
        <v>0</v>
      </c>
      <c r="Q221" s="250">
        <v>0.0020799999999999998</v>
      </c>
      <c r="R221" s="250">
        <f>Q221*H221</f>
        <v>0.0020799999999999998</v>
      </c>
      <c r="S221" s="250">
        <v>0</v>
      </c>
      <c r="T221" s="25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2" t="s">
        <v>236</v>
      </c>
      <c r="AT221" s="252" t="s">
        <v>154</v>
      </c>
      <c r="AU221" s="252" t="s">
        <v>88</v>
      </c>
      <c r="AY221" s="16" t="s">
        <v>151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6" t="s">
        <v>86</v>
      </c>
      <c r="BK221" s="140">
        <f>ROUND(I221*H221,2)</f>
        <v>0</v>
      </c>
      <c r="BL221" s="16" t="s">
        <v>236</v>
      </c>
      <c r="BM221" s="252" t="s">
        <v>364</v>
      </c>
    </row>
    <row r="222" s="2" customFormat="1" ht="14.4" customHeight="1">
      <c r="A222" s="39"/>
      <c r="B222" s="40"/>
      <c r="C222" s="240" t="s">
        <v>365</v>
      </c>
      <c r="D222" s="240" t="s">
        <v>154</v>
      </c>
      <c r="E222" s="241" t="s">
        <v>366</v>
      </c>
      <c r="F222" s="242" t="s">
        <v>367</v>
      </c>
      <c r="G222" s="243" t="s">
        <v>182</v>
      </c>
      <c r="H222" s="244">
        <v>1</v>
      </c>
      <c r="I222" s="245"/>
      <c r="J222" s="246">
        <f>ROUND(I222*H222,2)</f>
        <v>0</v>
      </c>
      <c r="K222" s="247"/>
      <c r="L222" s="42"/>
      <c r="M222" s="248" t="s">
        <v>1</v>
      </c>
      <c r="N222" s="249" t="s">
        <v>43</v>
      </c>
      <c r="O222" s="92"/>
      <c r="P222" s="250">
        <f>O222*H222</f>
        <v>0</v>
      </c>
      <c r="Q222" s="250">
        <v>0.00027999999999999998</v>
      </c>
      <c r="R222" s="250">
        <f>Q222*H222</f>
        <v>0.00027999999999999998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2" t="s">
        <v>236</v>
      </c>
      <c r="AT222" s="252" t="s">
        <v>154</v>
      </c>
      <c r="AU222" s="252" t="s">
        <v>88</v>
      </c>
      <c r="AY222" s="16" t="s">
        <v>151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6" t="s">
        <v>86</v>
      </c>
      <c r="BK222" s="140">
        <f>ROUND(I222*H222,2)</f>
        <v>0</v>
      </c>
      <c r="BL222" s="16" t="s">
        <v>236</v>
      </c>
      <c r="BM222" s="252" t="s">
        <v>368</v>
      </c>
    </row>
    <row r="223" s="2" customFormat="1" ht="24.15" customHeight="1">
      <c r="A223" s="39"/>
      <c r="B223" s="40"/>
      <c r="C223" s="240" t="s">
        <v>369</v>
      </c>
      <c r="D223" s="240" t="s">
        <v>154</v>
      </c>
      <c r="E223" s="241" t="s">
        <v>370</v>
      </c>
      <c r="F223" s="242" t="s">
        <v>371</v>
      </c>
      <c r="G223" s="243" t="s">
        <v>231</v>
      </c>
      <c r="H223" s="244">
        <v>0.0080000000000000002</v>
      </c>
      <c r="I223" s="245"/>
      <c r="J223" s="246">
        <f>ROUND(I223*H223,2)</f>
        <v>0</v>
      </c>
      <c r="K223" s="247"/>
      <c r="L223" s="42"/>
      <c r="M223" s="248" t="s">
        <v>1</v>
      </c>
      <c r="N223" s="249" t="s">
        <v>43</v>
      </c>
      <c r="O223" s="92"/>
      <c r="P223" s="250">
        <f>O223*H223</f>
        <v>0</v>
      </c>
      <c r="Q223" s="250">
        <v>0</v>
      </c>
      <c r="R223" s="250">
        <f>Q223*H223</f>
        <v>0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236</v>
      </c>
      <c r="AT223" s="252" t="s">
        <v>154</v>
      </c>
      <c r="AU223" s="252" t="s">
        <v>88</v>
      </c>
      <c r="AY223" s="16" t="s">
        <v>151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6" t="s">
        <v>86</v>
      </c>
      <c r="BK223" s="140">
        <f>ROUND(I223*H223,2)</f>
        <v>0</v>
      </c>
      <c r="BL223" s="16" t="s">
        <v>236</v>
      </c>
      <c r="BM223" s="252" t="s">
        <v>372</v>
      </c>
    </row>
    <row r="224" s="2" customFormat="1" ht="24.15" customHeight="1">
      <c r="A224" s="39"/>
      <c r="B224" s="40"/>
      <c r="C224" s="240" t="s">
        <v>373</v>
      </c>
      <c r="D224" s="240" t="s">
        <v>154</v>
      </c>
      <c r="E224" s="241" t="s">
        <v>374</v>
      </c>
      <c r="F224" s="242" t="s">
        <v>375</v>
      </c>
      <c r="G224" s="243" t="s">
        <v>231</v>
      </c>
      <c r="H224" s="244">
        <v>0.0080000000000000002</v>
      </c>
      <c r="I224" s="245"/>
      <c r="J224" s="246">
        <f>ROUND(I224*H224,2)</f>
        <v>0</v>
      </c>
      <c r="K224" s="247"/>
      <c r="L224" s="42"/>
      <c r="M224" s="248" t="s">
        <v>1</v>
      </c>
      <c r="N224" s="249" t="s">
        <v>43</v>
      </c>
      <c r="O224" s="92"/>
      <c r="P224" s="250">
        <f>O224*H224</f>
        <v>0</v>
      </c>
      <c r="Q224" s="250">
        <v>0</v>
      </c>
      <c r="R224" s="250">
        <f>Q224*H224</f>
        <v>0</v>
      </c>
      <c r="S224" s="250">
        <v>0</v>
      </c>
      <c r="T224" s="25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2" t="s">
        <v>236</v>
      </c>
      <c r="AT224" s="252" t="s">
        <v>154</v>
      </c>
      <c r="AU224" s="252" t="s">
        <v>88</v>
      </c>
      <c r="AY224" s="16" t="s">
        <v>151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6" t="s">
        <v>86</v>
      </c>
      <c r="BK224" s="140">
        <f>ROUND(I224*H224,2)</f>
        <v>0</v>
      </c>
      <c r="BL224" s="16" t="s">
        <v>236</v>
      </c>
      <c r="BM224" s="252" t="s">
        <v>376</v>
      </c>
    </row>
    <row r="225" s="2" customFormat="1" ht="24.15" customHeight="1">
      <c r="A225" s="39"/>
      <c r="B225" s="40"/>
      <c r="C225" s="240" t="s">
        <v>377</v>
      </c>
      <c r="D225" s="240" t="s">
        <v>154</v>
      </c>
      <c r="E225" s="241" t="s">
        <v>378</v>
      </c>
      <c r="F225" s="242" t="s">
        <v>379</v>
      </c>
      <c r="G225" s="243" t="s">
        <v>231</v>
      </c>
      <c r="H225" s="244">
        <v>0.0080000000000000002</v>
      </c>
      <c r="I225" s="245"/>
      <c r="J225" s="246">
        <f>ROUND(I225*H225,2)</f>
        <v>0</v>
      </c>
      <c r="K225" s="247"/>
      <c r="L225" s="42"/>
      <c r="M225" s="248" t="s">
        <v>1</v>
      </c>
      <c r="N225" s="249" t="s">
        <v>43</v>
      </c>
      <c r="O225" s="92"/>
      <c r="P225" s="250">
        <f>O225*H225</f>
        <v>0</v>
      </c>
      <c r="Q225" s="250">
        <v>0</v>
      </c>
      <c r="R225" s="250">
        <f>Q225*H225</f>
        <v>0</v>
      </c>
      <c r="S225" s="250">
        <v>0</v>
      </c>
      <c r="T225" s="25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2" t="s">
        <v>236</v>
      </c>
      <c r="AT225" s="252" t="s">
        <v>154</v>
      </c>
      <c r="AU225" s="252" t="s">
        <v>88</v>
      </c>
      <c r="AY225" s="16" t="s">
        <v>151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6" t="s">
        <v>86</v>
      </c>
      <c r="BK225" s="140">
        <f>ROUND(I225*H225,2)</f>
        <v>0</v>
      </c>
      <c r="BL225" s="16" t="s">
        <v>236</v>
      </c>
      <c r="BM225" s="252" t="s">
        <v>380</v>
      </c>
    </row>
    <row r="226" s="12" customFormat="1" ht="22.8" customHeight="1">
      <c r="A226" s="12"/>
      <c r="B226" s="224"/>
      <c r="C226" s="225"/>
      <c r="D226" s="226" t="s">
        <v>77</v>
      </c>
      <c r="E226" s="238" t="s">
        <v>381</v>
      </c>
      <c r="F226" s="238" t="s">
        <v>382</v>
      </c>
      <c r="G226" s="225"/>
      <c r="H226" s="225"/>
      <c r="I226" s="228"/>
      <c r="J226" s="239">
        <f>BK226</f>
        <v>0</v>
      </c>
      <c r="K226" s="225"/>
      <c r="L226" s="230"/>
      <c r="M226" s="231"/>
      <c r="N226" s="232"/>
      <c r="O226" s="232"/>
      <c r="P226" s="233">
        <f>P227</f>
        <v>0</v>
      </c>
      <c r="Q226" s="232"/>
      <c r="R226" s="233">
        <f>R227</f>
        <v>0</v>
      </c>
      <c r="S226" s="232"/>
      <c r="T226" s="234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5" t="s">
        <v>88</v>
      </c>
      <c r="AT226" s="236" t="s">
        <v>77</v>
      </c>
      <c r="AU226" s="236" t="s">
        <v>86</v>
      </c>
      <c r="AY226" s="235" t="s">
        <v>151</v>
      </c>
      <c r="BK226" s="237">
        <f>BK227</f>
        <v>0</v>
      </c>
    </row>
    <row r="227" s="2" customFormat="1" ht="14.4" customHeight="1">
      <c r="A227" s="39"/>
      <c r="B227" s="40"/>
      <c r="C227" s="240" t="s">
        <v>383</v>
      </c>
      <c r="D227" s="240" t="s">
        <v>154</v>
      </c>
      <c r="E227" s="241" t="s">
        <v>384</v>
      </c>
      <c r="F227" s="242" t="s">
        <v>385</v>
      </c>
      <c r="G227" s="243" t="s">
        <v>350</v>
      </c>
      <c r="H227" s="244">
        <v>1</v>
      </c>
      <c r="I227" s="245"/>
      <c r="J227" s="246">
        <f>ROUND(I227*H227,2)</f>
        <v>0</v>
      </c>
      <c r="K227" s="247"/>
      <c r="L227" s="42"/>
      <c r="M227" s="248" t="s">
        <v>1</v>
      </c>
      <c r="N227" s="249" t="s">
        <v>43</v>
      </c>
      <c r="O227" s="92"/>
      <c r="P227" s="250">
        <f>O227*H227</f>
        <v>0</v>
      </c>
      <c r="Q227" s="250">
        <v>0</v>
      </c>
      <c r="R227" s="250">
        <f>Q227*H227</f>
        <v>0</v>
      </c>
      <c r="S227" s="250">
        <v>0</v>
      </c>
      <c r="T227" s="25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236</v>
      </c>
      <c r="AT227" s="252" t="s">
        <v>154</v>
      </c>
      <c r="AU227" s="252" t="s">
        <v>88</v>
      </c>
      <c r="AY227" s="16" t="s">
        <v>151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6" t="s">
        <v>86</v>
      </c>
      <c r="BK227" s="140">
        <f>ROUND(I227*H227,2)</f>
        <v>0</v>
      </c>
      <c r="BL227" s="16" t="s">
        <v>236</v>
      </c>
      <c r="BM227" s="252" t="s">
        <v>386</v>
      </c>
    </row>
    <row r="228" s="12" customFormat="1" ht="22.8" customHeight="1">
      <c r="A228" s="12"/>
      <c r="B228" s="224"/>
      <c r="C228" s="225"/>
      <c r="D228" s="226" t="s">
        <v>77</v>
      </c>
      <c r="E228" s="238" t="s">
        <v>387</v>
      </c>
      <c r="F228" s="238" t="s">
        <v>388</v>
      </c>
      <c r="G228" s="225"/>
      <c r="H228" s="225"/>
      <c r="I228" s="228"/>
      <c r="J228" s="239">
        <f>BK228</f>
        <v>0</v>
      </c>
      <c r="K228" s="225"/>
      <c r="L228" s="230"/>
      <c r="M228" s="231"/>
      <c r="N228" s="232"/>
      <c r="O228" s="232"/>
      <c r="P228" s="233">
        <f>SUM(P229:P234)</f>
        <v>0</v>
      </c>
      <c r="Q228" s="232"/>
      <c r="R228" s="233">
        <f>SUM(R229:R234)</f>
        <v>0.45756000000000008</v>
      </c>
      <c r="S228" s="232"/>
      <c r="T228" s="234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5" t="s">
        <v>88</v>
      </c>
      <c r="AT228" s="236" t="s">
        <v>77</v>
      </c>
      <c r="AU228" s="236" t="s">
        <v>86</v>
      </c>
      <c r="AY228" s="235" t="s">
        <v>151</v>
      </c>
      <c r="BK228" s="237">
        <f>SUM(BK229:BK234)</f>
        <v>0</v>
      </c>
    </row>
    <row r="229" s="2" customFormat="1" ht="24.15" customHeight="1">
      <c r="A229" s="39"/>
      <c r="B229" s="40"/>
      <c r="C229" s="240" t="s">
        <v>389</v>
      </c>
      <c r="D229" s="240" t="s">
        <v>154</v>
      </c>
      <c r="E229" s="241" t="s">
        <v>390</v>
      </c>
      <c r="F229" s="242" t="s">
        <v>391</v>
      </c>
      <c r="G229" s="243" t="s">
        <v>157</v>
      </c>
      <c r="H229" s="244">
        <v>37.200000000000003</v>
      </c>
      <c r="I229" s="245"/>
      <c r="J229" s="246">
        <f>ROUND(I229*H229,2)</f>
        <v>0</v>
      </c>
      <c r="K229" s="247"/>
      <c r="L229" s="42"/>
      <c r="M229" s="248" t="s">
        <v>1</v>
      </c>
      <c r="N229" s="249" t="s">
        <v>43</v>
      </c>
      <c r="O229" s="92"/>
      <c r="P229" s="250">
        <f>O229*H229</f>
        <v>0</v>
      </c>
      <c r="Q229" s="250">
        <v>0.012200000000000001</v>
      </c>
      <c r="R229" s="250">
        <f>Q229*H229</f>
        <v>0.45384000000000008</v>
      </c>
      <c r="S229" s="250">
        <v>0</v>
      </c>
      <c r="T229" s="25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2" t="s">
        <v>236</v>
      </c>
      <c r="AT229" s="252" t="s">
        <v>154</v>
      </c>
      <c r="AU229" s="252" t="s">
        <v>88</v>
      </c>
      <c r="AY229" s="16" t="s">
        <v>151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6" t="s">
        <v>86</v>
      </c>
      <c r="BK229" s="140">
        <f>ROUND(I229*H229,2)</f>
        <v>0</v>
      </c>
      <c r="BL229" s="16" t="s">
        <v>236</v>
      </c>
      <c r="BM229" s="252" t="s">
        <v>392</v>
      </c>
    </row>
    <row r="230" s="13" customFormat="1">
      <c r="A230" s="13"/>
      <c r="B230" s="257"/>
      <c r="C230" s="258"/>
      <c r="D230" s="253" t="s">
        <v>162</v>
      </c>
      <c r="E230" s="259" t="s">
        <v>1</v>
      </c>
      <c r="F230" s="260" t="s">
        <v>195</v>
      </c>
      <c r="G230" s="258"/>
      <c r="H230" s="261">
        <v>37.200000000000003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7" t="s">
        <v>162</v>
      </c>
      <c r="AU230" s="267" t="s">
        <v>88</v>
      </c>
      <c r="AV230" s="13" t="s">
        <v>88</v>
      </c>
      <c r="AW230" s="13" t="s">
        <v>32</v>
      </c>
      <c r="AX230" s="13" t="s">
        <v>86</v>
      </c>
      <c r="AY230" s="267" t="s">
        <v>151</v>
      </c>
    </row>
    <row r="231" s="2" customFormat="1" ht="14.4" customHeight="1">
      <c r="A231" s="39"/>
      <c r="B231" s="40"/>
      <c r="C231" s="240" t="s">
        <v>393</v>
      </c>
      <c r="D231" s="240" t="s">
        <v>154</v>
      </c>
      <c r="E231" s="241" t="s">
        <v>394</v>
      </c>
      <c r="F231" s="242" t="s">
        <v>395</v>
      </c>
      <c r="G231" s="243" t="s">
        <v>157</v>
      </c>
      <c r="H231" s="244">
        <v>37.200000000000003</v>
      </c>
      <c r="I231" s="245"/>
      <c r="J231" s="246">
        <f>ROUND(I231*H231,2)</f>
        <v>0</v>
      </c>
      <c r="K231" s="247"/>
      <c r="L231" s="42"/>
      <c r="M231" s="248" t="s">
        <v>1</v>
      </c>
      <c r="N231" s="249" t="s">
        <v>43</v>
      </c>
      <c r="O231" s="92"/>
      <c r="P231" s="250">
        <f>O231*H231</f>
        <v>0</v>
      </c>
      <c r="Q231" s="250">
        <v>0.00010000000000000001</v>
      </c>
      <c r="R231" s="250">
        <f>Q231*H231</f>
        <v>0.0037200000000000006</v>
      </c>
      <c r="S231" s="250">
        <v>0</v>
      </c>
      <c r="T231" s="25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2" t="s">
        <v>236</v>
      </c>
      <c r="AT231" s="252" t="s">
        <v>154</v>
      </c>
      <c r="AU231" s="252" t="s">
        <v>88</v>
      </c>
      <c r="AY231" s="16" t="s">
        <v>151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6" t="s">
        <v>86</v>
      </c>
      <c r="BK231" s="140">
        <f>ROUND(I231*H231,2)</f>
        <v>0</v>
      </c>
      <c r="BL231" s="16" t="s">
        <v>236</v>
      </c>
      <c r="BM231" s="252" t="s">
        <v>396</v>
      </c>
    </row>
    <row r="232" s="2" customFormat="1" ht="24.15" customHeight="1">
      <c r="A232" s="39"/>
      <c r="B232" s="40"/>
      <c r="C232" s="240" t="s">
        <v>397</v>
      </c>
      <c r="D232" s="240" t="s">
        <v>154</v>
      </c>
      <c r="E232" s="241" t="s">
        <v>398</v>
      </c>
      <c r="F232" s="242" t="s">
        <v>399</v>
      </c>
      <c r="G232" s="243" t="s">
        <v>231</v>
      </c>
      <c r="H232" s="244">
        <v>0.45800000000000002</v>
      </c>
      <c r="I232" s="245"/>
      <c r="J232" s="246">
        <f>ROUND(I232*H232,2)</f>
        <v>0</v>
      </c>
      <c r="K232" s="247"/>
      <c r="L232" s="42"/>
      <c r="M232" s="248" t="s">
        <v>1</v>
      </c>
      <c r="N232" s="249" t="s">
        <v>43</v>
      </c>
      <c r="O232" s="92"/>
      <c r="P232" s="250">
        <f>O232*H232</f>
        <v>0</v>
      </c>
      <c r="Q232" s="250">
        <v>0</v>
      </c>
      <c r="R232" s="250">
        <f>Q232*H232</f>
        <v>0</v>
      </c>
      <c r="S232" s="250">
        <v>0</v>
      </c>
      <c r="T232" s="25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2" t="s">
        <v>236</v>
      </c>
      <c r="AT232" s="252" t="s">
        <v>154</v>
      </c>
      <c r="AU232" s="252" t="s">
        <v>88</v>
      </c>
      <c r="AY232" s="16" t="s">
        <v>151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6" t="s">
        <v>86</v>
      </c>
      <c r="BK232" s="140">
        <f>ROUND(I232*H232,2)</f>
        <v>0</v>
      </c>
      <c r="BL232" s="16" t="s">
        <v>236</v>
      </c>
      <c r="BM232" s="252" t="s">
        <v>400</v>
      </c>
    </row>
    <row r="233" s="2" customFormat="1" ht="24.15" customHeight="1">
      <c r="A233" s="39"/>
      <c r="B233" s="40"/>
      <c r="C233" s="240" t="s">
        <v>401</v>
      </c>
      <c r="D233" s="240" t="s">
        <v>154</v>
      </c>
      <c r="E233" s="241" t="s">
        <v>402</v>
      </c>
      <c r="F233" s="242" t="s">
        <v>403</v>
      </c>
      <c r="G233" s="243" t="s">
        <v>231</v>
      </c>
      <c r="H233" s="244">
        <v>0.45800000000000002</v>
      </c>
      <c r="I233" s="245"/>
      <c r="J233" s="246">
        <f>ROUND(I233*H233,2)</f>
        <v>0</v>
      </c>
      <c r="K233" s="247"/>
      <c r="L233" s="42"/>
      <c r="M233" s="248" t="s">
        <v>1</v>
      </c>
      <c r="N233" s="249" t="s">
        <v>43</v>
      </c>
      <c r="O233" s="92"/>
      <c r="P233" s="250">
        <f>O233*H233</f>
        <v>0</v>
      </c>
      <c r="Q233" s="250">
        <v>0</v>
      </c>
      <c r="R233" s="250">
        <f>Q233*H233</f>
        <v>0</v>
      </c>
      <c r="S233" s="250">
        <v>0</v>
      </c>
      <c r="T233" s="25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2" t="s">
        <v>236</v>
      </c>
      <c r="AT233" s="252" t="s">
        <v>154</v>
      </c>
      <c r="AU233" s="252" t="s">
        <v>88</v>
      </c>
      <c r="AY233" s="16" t="s">
        <v>151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6" t="s">
        <v>86</v>
      </c>
      <c r="BK233" s="140">
        <f>ROUND(I233*H233,2)</f>
        <v>0</v>
      </c>
      <c r="BL233" s="16" t="s">
        <v>236</v>
      </c>
      <c r="BM233" s="252" t="s">
        <v>404</v>
      </c>
    </row>
    <row r="234" s="2" customFormat="1" ht="24.15" customHeight="1">
      <c r="A234" s="39"/>
      <c r="B234" s="40"/>
      <c r="C234" s="240" t="s">
        <v>405</v>
      </c>
      <c r="D234" s="240" t="s">
        <v>154</v>
      </c>
      <c r="E234" s="241" t="s">
        <v>406</v>
      </c>
      <c r="F234" s="242" t="s">
        <v>407</v>
      </c>
      <c r="G234" s="243" t="s">
        <v>231</v>
      </c>
      <c r="H234" s="244">
        <v>0.45800000000000002</v>
      </c>
      <c r="I234" s="245"/>
      <c r="J234" s="246">
        <f>ROUND(I234*H234,2)</f>
        <v>0</v>
      </c>
      <c r="K234" s="247"/>
      <c r="L234" s="42"/>
      <c r="M234" s="248" t="s">
        <v>1</v>
      </c>
      <c r="N234" s="249" t="s">
        <v>43</v>
      </c>
      <c r="O234" s="92"/>
      <c r="P234" s="250">
        <f>O234*H234</f>
        <v>0</v>
      </c>
      <c r="Q234" s="250">
        <v>0</v>
      </c>
      <c r="R234" s="250">
        <f>Q234*H234</f>
        <v>0</v>
      </c>
      <c r="S234" s="250">
        <v>0</v>
      </c>
      <c r="T234" s="25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2" t="s">
        <v>236</v>
      </c>
      <c r="AT234" s="252" t="s">
        <v>154</v>
      </c>
      <c r="AU234" s="252" t="s">
        <v>88</v>
      </c>
      <c r="AY234" s="16" t="s">
        <v>151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6" t="s">
        <v>86</v>
      </c>
      <c r="BK234" s="140">
        <f>ROUND(I234*H234,2)</f>
        <v>0</v>
      </c>
      <c r="BL234" s="16" t="s">
        <v>236</v>
      </c>
      <c r="BM234" s="252" t="s">
        <v>408</v>
      </c>
    </row>
    <row r="235" s="12" customFormat="1" ht="22.8" customHeight="1">
      <c r="A235" s="12"/>
      <c r="B235" s="224"/>
      <c r="C235" s="225"/>
      <c r="D235" s="226" t="s">
        <v>77</v>
      </c>
      <c r="E235" s="238" t="s">
        <v>409</v>
      </c>
      <c r="F235" s="238" t="s">
        <v>410</v>
      </c>
      <c r="G235" s="225"/>
      <c r="H235" s="225"/>
      <c r="I235" s="228"/>
      <c r="J235" s="239">
        <f>BK235</f>
        <v>0</v>
      </c>
      <c r="K235" s="225"/>
      <c r="L235" s="230"/>
      <c r="M235" s="231"/>
      <c r="N235" s="232"/>
      <c r="O235" s="232"/>
      <c r="P235" s="233">
        <f>SUM(P236:P251)</f>
        <v>0</v>
      </c>
      <c r="Q235" s="232"/>
      <c r="R235" s="233">
        <f>SUM(R236:R251)</f>
        <v>0.068629999999999997</v>
      </c>
      <c r="S235" s="232"/>
      <c r="T235" s="234">
        <f>SUM(T236:T251)</f>
        <v>0.155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5" t="s">
        <v>88</v>
      </c>
      <c r="AT235" s="236" t="s">
        <v>77</v>
      </c>
      <c r="AU235" s="236" t="s">
        <v>86</v>
      </c>
      <c r="AY235" s="235" t="s">
        <v>151</v>
      </c>
      <c r="BK235" s="237">
        <f>SUM(BK236:BK251)</f>
        <v>0</v>
      </c>
    </row>
    <row r="236" s="2" customFormat="1" ht="24.15" customHeight="1">
      <c r="A236" s="39"/>
      <c r="B236" s="40"/>
      <c r="C236" s="240" t="s">
        <v>411</v>
      </c>
      <c r="D236" s="240" t="s">
        <v>154</v>
      </c>
      <c r="E236" s="241" t="s">
        <v>412</v>
      </c>
      <c r="F236" s="242" t="s">
        <v>413</v>
      </c>
      <c r="G236" s="243" t="s">
        <v>182</v>
      </c>
      <c r="H236" s="244">
        <v>1</v>
      </c>
      <c r="I236" s="245"/>
      <c r="J236" s="246">
        <f>ROUND(I236*H236,2)</f>
        <v>0</v>
      </c>
      <c r="K236" s="247"/>
      <c r="L236" s="42"/>
      <c r="M236" s="248" t="s">
        <v>1</v>
      </c>
      <c r="N236" s="249" t="s">
        <v>43</v>
      </c>
      <c r="O236" s="92"/>
      <c r="P236" s="250">
        <f>O236*H236</f>
        <v>0</v>
      </c>
      <c r="Q236" s="250">
        <v>0</v>
      </c>
      <c r="R236" s="250">
        <f>Q236*H236</f>
        <v>0</v>
      </c>
      <c r="S236" s="250">
        <v>0</v>
      </c>
      <c r="T236" s="25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2" t="s">
        <v>236</v>
      </c>
      <c r="AT236" s="252" t="s">
        <v>154</v>
      </c>
      <c r="AU236" s="252" t="s">
        <v>88</v>
      </c>
      <c r="AY236" s="16" t="s">
        <v>151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6" t="s">
        <v>86</v>
      </c>
      <c r="BK236" s="140">
        <f>ROUND(I236*H236,2)</f>
        <v>0</v>
      </c>
      <c r="BL236" s="16" t="s">
        <v>236</v>
      </c>
      <c r="BM236" s="252" t="s">
        <v>414</v>
      </c>
    </row>
    <row r="237" s="2" customFormat="1" ht="24.15" customHeight="1">
      <c r="A237" s="39"/>
      <c r="B237" s="40"/>
      <c r="C237" s="268" t="s">
        <v>415</v>
      </c>
      <c r="D237" s="268" t="s">
        <v>184</v>
      </c>
      <c r="E237" s="269" t="s">
        <v>416</v>
      </c>
      <c r="F237" s="270" t="s">
        <v>417</v>
      </c>
      <c r="G237" s="271" t="s">
        <v>182</v>
      </c>
      <c r="H237" s="272">
        <v>1</v>
      </c>
      <c r="I237" s="273"/>
      <c r="J237" s="274">
        <f>ROUND(I237*H237,2)</f>
        <v>0</v>
      </c>
      <c r="K237" s="275"/>
      <c r="L237" s="276"/>
      <c r="M237" s="277" t="s">
        <v>1</v>
      </c>
      <c r="N237" s="278" t="s">
        <v>43</v>
      </c>
      <c r="O237" s="92"/>
      <c r="P237" s="250">
        <f>O237*H237</f>
        <v>0</v>
      </c>
      <c r="Q237" s="250">
        <v>0.065000000000000002</v>
      </c>
      <c r="R237" s="250">
        <f>Q237*H237</f>
        <v>0.065000000000000002</v>
      </c>
      <c r="S237" s="250">
        <v>0</v>
      </c>
      <c r="T237" s="25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2" t="s">
        <v>312</v>
      </c>
      <c r="AT237" s="252" t="s">
        <v>184</v>
      </c>
      <c r="AU237" s="252" t="s">
        <v>88</v>
      </c>
      <c r="AY237" s="16" t="s">
        <v>151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6" t="s">
        <v>86</v>
      </c>
      <c r="BK237" s="140">
        <f>ROUND(I237*H237,2)</f>
        <v>0</v>
      </c>
      <c r="BL237" s="16" t="s">
        <v>236</v>
      </c>
      <c r="BM237" s="252" t="s">
        <v>418</v>
      </c>
    </row>
    <row r="238" s="2" customFormat="1" ht="14.4" customHeight="1">
      <c r="A238" s="39"/>
      <c r="B238" s="40"/>
      <c r="C238" s="240" t="s">
        <v>419</v>
      </c>
      <c r="D238" s="240" t="s">
        <v>154</v>
      </c>
      <c r="E238" s="241" t="s">
        <v>420</v>
      </c>
      <c r="F238" s="242" t="s">
        <v>421</v>
      </c>
      <c r="G238" s="243" t="s">
        <v>182</v>
      </c>
      <c r="H238" s="244">
        <v>1</v>
      </c>
      <c r="I238" s="245"/>
      <c r="J238" s="246">
        <f>ROUND(I238*H238,2)</f>
        <v>0</v>
      </c>
      <c r="K238" s="247"/>
      <c r="L238" s="42"/>
      <c r="M238" s="248" t="s">
        <v>1</v>
      </c>
      <c r="N238" s="249" t="s">
        <v>43</v>
      </c>
      <c r="O238" s="92"/>
      <c r="P238" s="250">
        <f>O238*H238</f>
        <v>0</v>
      </c>
      <c r="Q238" s="250">
        <v>0</v>
      </c>
      <c r="R238" s="250">
        <f>Q238*H238</f>
        <v>0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236</v>
      </c>
      <c r="AT238" s="252" t="s">
        <v>154</v>
      </c>
      <c r="AU238" s="252" t="s">
        <v>88</v>
      </c>
      <c r="AY238" s="16" t="s">
        <v>151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6" t="s">
        <v>86</v>
      </c>
      <c r="BK238" s="140">
        <f>ROUND(I238*H238,2)</f>
        <v>0</v>
      </c>
      <c r="BL238" s="16" t="s">
        <v>236</v>
      </c>
      <c r="BM238" s="252" t="s">
        <v>422</v>
      </c>
    </row>
    <row r="239" s="2" customFormat="1" ht="14.4" customHeight="1">
      <c r="A239" s="39"/>
      <c r="B239" s="40"/>
      <c r="C239" s="268" t="s">
        <v>423</v>
      </c>
      <c r="D239" s="268" t="s">
        <v>184</v>
      </c>
      <c r="E239" s="269" t="s">
        <v>424</v>
      </c>
      <c r="F239" s="270" t="s">
        <v>425</v>
      </c>
      <c r="G239" s="271" t="s">
        <v>182</v>
      </c>
      <c r="H239" s="272">
        <v>1</v>
      </c>
      <c r="I239" s="273"/>
      <c r="J239" s="274">
        <f>ROUND(I239*H239,2)</f>
        <v>0</v>
      </c>
      <c r="K239" s="275"/>
      <c r="L239" s="276"/>
      <c r="M239" s="277" t="s">
        <v>1</v>
      </c>
      <c r="N239" s="278" t="s">
        <v>43</v>
      </c>
      <c r="O239" s="92"/>
      <c r="P239" s="250">
        <f>O239*H239</f>
        <v>0</v>
      </c>
      <c r="Q239" s="250">
        <v>0.00014999999999999999</v>
      </c>
      <c r="R239" s="250">
        <f>Q239*H239</f>
        <v>0.00014999999999999999</v>
      </c>
      <c r="S239" s="250">
        <v>0</v>
      </c>
      <c r="T239" s="25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2" t="s">
        <v>312</v>
      </c>
      <c r="AT239" s="252" t="s">
        <v>184</v>
      </c>
      <c r="AU239" s="252" t="s">
        <v>88</v>
      </c>
      <c r="AY239" s="16" t="s">
        <v>151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6" t="s">
        <v>86</v>
      </c>
      <c r="BK239" s="140">
        <f>ROUND(I239*H239,2)</f>
        <v>0</v>
      </c>
      <c r="BL239" s="16" t="s">
        <v>236</v>
      </c>
      <c r="BM239" s="252" t="s">
        <v>426</v>
      </c>
    </row>
    <row r="240" s="2" customFormat="1" ht="14.4" customHeight="1">
      <c r="A240" s="39"/>
      <c r="B240" s="40"/>
      <c r="C240" s="268" t="s">
        <v>427</v>
      </c>
      <c r="D240" s="268" t="s">
        <v>184</v>
      </c>
      <c r="E240" s="269" t="s">
        <v>428</v>
      </c>
      <c r="F240" s="270" t="s">
        <v>429</v>
      </c>
      <c r="G240" s="271" t="s">
        <v>182</v>
      </c>
      <c r="H240" s="272">
        <v>1</v>
      </c>
      <c r="I240" s="273"/>
      <c r="J240" s="274">
        <f>ROUND(I240*H240,2)</f>
        <v>0</v>
      </c>
      <c r="K240" s="275"/>
      <c r="L240" s="276"/>
      <c r="M240" s="277" t="s">
        <v>1</v>
      </c>
      <c r="N240" s="278" t="s">
        <v>43</v>
      </c>
      <c r="O240" s="92"/>
      <c r="P240" s="250">
        <f>O240*H240</f>
        <v>0</v>
      </c>
      <c r="Q240" s="250">
        <v>0.00014999999999999999</v>
      </c>
      <c r="R240" s="250">
        <f>Q240*H240</f>
        <v>0.00014999999999999999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312</v>
      </c>
      <c r="AT240" s="252" t="s">
        <v>184</v>
      </c>
      <c r="AU240" s="252" t="s">
        <v>88</v>
      </c>
      <c r="AY240" s="16" t="s">
        <v>151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6" t="s">
        <v>86</v>
      </c>
      <c r="BK240" s="140">
        <f>ROUND(I240*H240,2)</f>
        <v>0</v>
      </c>
      <c r="BL240" s="16" t="s">
        <v>236</v>
      </c>
      <c r="BM240" s="252" t="s">
        <v>430</v>
      </c>
    </row>
    <row r="241" s="2" customFormat="1" ht="14.4" customHeight="1">
      <c r="A241" s="39"/>
      <c r="B241" s="40"/>
      <c r="C241" s="240" t="s">
        <v>431</v>
      </c>
      <c r="D241" s="240" t="s">
        <v>154</v>
      </c>
      <c r="E241" s="241" t="s">
        <v>432</v>
      </c>
      <c r="F241" s="242" t="s">
        <v>433</v>
      </c>
      <c r="G241" s="243" t="s">
        <v>182</v>
      </c>
      <c r="H241" s="244">
        <v>1</v>
      </c>
      <c r="I241" s="245"/>
      <c r="J241" s="246">
        <f>ROUND(I241*H241,2)</f>
        <v>0</v>
      </c>
      <c r="K241" s="247"/>
      <c r="L241" s="42"/>
      <c r="M241" s="248" t="s">
        <v>1</v>
      </c>
      <c r="N241" s="249" t="s">
        <v>43</v>
      </c>
      <c r="O241" s="92"/>
      <c r="P241" s="250">
        <f>O241*H241</f>
        <v>0</v>
      </c>
      <c r="Q241" s="250">
        <v>0</v>
      </c>
      <c r="R241" s="250">
        <f>Q241*H241</f>
        <v>0</v>
      </c>
      <c r="S241" s="250">
        <v>0</v>
      </c>
      <c r="T241" s="25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2" t="s">
        <v>236</v>
      </c>
      <c r="AT241" s="252" t="s">
        <v>154</v>
      </c>
      <c r="AU241" s="252" t="s">
        <v>88</v>
      </c>
      <c r="AY241" s="16" t="s">
        <v>151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6" t="s">
        <v>86</v>
      </c>
      <c r="BK241" s="140">
        <f>ROUND(I241*H241,2)</f>
        <v>0</v>
      </c>
      <c r="BL241" s="16" t="s">
        <v>236</v>
      </c>
      <c r="BM241" s="252" t="s">
        <v>434</v>
      </c>
    </row>
    <row r="242" s="2" customFormat="1" ht="14.4" customHeight="1">
      <c r="A242" s="39"/>
      <c r="B242" s="40"/>
      <c r="C242" s="268" t="s">
        <v>435</v>
      </c>
      <c r="D242" s="268" t="s">
        <v>184</v>
      </c>
      <c r="E242" s="269" t="s">
        <v>436</v>
      </c>
      <c r="F242" s="270" t="s">
        <v>437</v>
      </c>
      <c r="G242" s="271" t="s">
        <v>182</v>
      </c>
      <c r="H242" s="272">
        <v>1</v>
      </c>
      <c r="I242" s="273"/>
      <c r="J242" s="274">
        <f>ROUND(I242*H242,2)</f>
        <v>0</v>
      </c>
      <c r="K242" s="275"/>
      <c r="L242" s="276"/>
      <c r="M242" s="277" t="s">
        <v>1</v>
      </c>
      <c r="N242" s="278" t="s">
        <v>43</v>
      </c>
      <c r="O242" s="92"/>
      <c r="P242" s="250">
        <f>O242*H242</f>
        <v>0</v>
      </c>
      <c r="Q242" s="250">
        <v>0.0020999999999999999</v>
      </c>
      <c r="R242" s="250">
        <f>Q242*H242</f>
        <v>0.0020999999999999999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2" t="s">
        <v>312</v>
      </c>
      <c r="AT242" s="252" t="s">
        <v>184</v>
      </c>
      <c r="AU242" s="252" t="s">
        <v>88</v>
      </c>
      <c r="AY242" s="16" t="s">
        <v>151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6" t="s">
        <v>86</v>
      </c>
      <c r="BK242" s="140">
        <f>ROUND(I242*H242,2)</f>
        <v>0</v>
      </c>
      <c r="BL242" s="16" t="s">
        <v>236</v>
      </c>
      <c r="BM242" s="252" t="s">
        <v>438</v>
      </c>
    </row>
    <row r="243" s="2" customFormat="1" ht="24.15" customHeight="1">
      <c r="A243" s="39"/>
      <c r="B243" s="40"/>
      <c r="C243" s="240" t="s">
        <v>439</v>
      </c>
      <c r="D243" s="240" t="s">
        <v>154</v>
      </c>
      <c r="E243" s="241" t="s">
        <v>440</v>
      </c>
      <c r="F243" s="242" t="s">
        <v>441</v>
      </c>
      <c r="G243" s="243" t="s">
        <v>182</v>
      </c>
      <c r="H243" s="244">
        <v>1</v>
      </c>
      <c r="I243" s="245"/>
      <c r="J243" s="246">
        <f>ROUND(I243*H243,2)</f>
        <v>0</v>
      </c>
      <c r="K243" s="247"/>
      <c r="L243" s="42"/>
      <c r="M243" s="248" t="s">
        <v>1</v>
      </c>
      <c r="N243" s="249" t="s">
        <v>43</v>
      </c>
      <c r="O243" s="92"/>
      <c r="P243" s="250">
        <f>O243*H243</f>
        <v>0</v>
      </c>
      <c r="Q243" s="250">
        <v>0</v>
      </c>
      <c r="R243" s="250">
        <f>Q243*H243</f>
        <v>0</v>
      </c>
      <c r="S243" s="250">
        <v>0.024</v>
      </c>
      <c r="T243" s="251">
        <f>S243*H243</f>
        <v>0.024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2" t="s">
        <v>236</v>
      </c>
      <c r="AT243" s="252" t="s">
        <v>154</v>
      </c>
      <c r="AU243" s="252" t="s">
        <v>88</v>
      </c>
      <c r="AY243" s="16" t="s">
        <v>151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6" t="s">
        <v>86</v>
      </c>
      <c r="BK243" s="140">
        <f>ROUND(I243*H243,2)</f>
        <v>0</v>
      </c>
      <c r="BL243" s="16" t="s">
        <v>236</v>
      </c>
      <c r="BM243" s="252" t="s">
        <v>442</v>
      </c>
    </row>
    <row r="244" s="2" customFormat="1" ht="24.15" customHeight="1">
      <c r="A244" s="39"/>
      <c r="B244" s="40"/>
      <c r="C244" s="240" t="s">
        <v>443</v>
      </c>
      <c r="D244" s="240" t="s">
        <v>154</v>
      </c>
      <c r="E244" s="241" t="s">
        <v>444</v>
      </c>
      <c r="F244" s="242" t="s">
        <v>445</v>
      </c>
      <c r="G244" s="243" t="s">
        <v>182</v>
      </c>
      <c r="H244" s="244">
        <v>1</v>
      </c>
      <c r="I244" s="245"/>
      <c r="J244" s="246">
        <f>ROUND(I244*H244,2)</f>
        <v>0</v>
      </c>
      <c r="K244" s="247"/>
      <c r="L244" s="42"/>
      <c r="M244" s="248" t="s">
        <v>1</v>
      </c>
      <c r="N244" s="249" t="s">
        <v>43</v>
      </c>
      <c r="O244" s="92"/>
      <c r="P244" s="250">
        <f>O244*H244</f>
        <v>0</v>
      </c>
      <c r="Q244" s="250">
        <v>0</v>
      </c>
      <c r="R244" s="250">
        <f>Q244*H244</f>
        <v>0</v>
      </c>
      <c r="S244" s="250">
        <v>0</v>
      </c>
      <c r="T244" s="25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2" t="s">
        <v>236</v>
      </c>
      <c r="AT244" s="252" t="s">
        <v>154</v>
      </c>
      <c r="AU244" s="252" t="s">
        <v>88</v>
      </c>
      <c r="AY244" s="16" t="s">
        <v>151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6" t="s">
        <v>86</v>
      </c>
      <c r="BK244" s="140">
        <f>ROUND(I244*H244,2)</f>
        <v>0</v>
      </c>
      <c r="BL244" s="16" t="s">
        <v>236</v>
      </c>
      <c r="BM244" s="252" t="s">
        <v>446</v>
      </c>
    </row>
    <row r="245" s="2" customFormat="1" ht="24.15" customHeight="1">
      <c r="A245" s="39"/>
      <c r="B245" s="40"/>
      <c r="C245" s="268" t="s">
        <v>447</v>
      </c>
      <c r="D245" s="268" t="s">
        <v>184</v>
      </c>
      <c r="E245" s="269" t="s">
        <v>448</v>
      </c>
      <c r="F245" s="270" t="s">
        <v>449</v>
      </c>
      <c r="G245" s="271" t="s">
        <v>182</v>
      </c>
      <c r="H245" s="272">
        <v>1</v>
      </c>
      <c r="I245" s="273"/>
      <c r="J245" s="274">
        <f>ROUND(I245*H245,2)</f>
        <v>0</v>
      </c>
      <c r="K245" s="275"/>
      <c r="L245" s="276"/>
      <c r="M245" s="277" t="s">
        <v>1</v>
      </c>
      <c r="N245" s="278" t="s">
        <v>43</v>
      </c>
      <c r="O245" s="92"/>
      <c r="P245" s="250">
        <f>O245*H245</f>
        <v>0</v>
      </c>
      <c r="Q245" s="250">
        <v>0.00123</v>
      </c>
      <c r="R245" s="250">
        <f>Q245*H245</f>
        <v>0.00123</v>
      </c>
      <c r="S245" s="250">
        <v>0</v>
      </c>
      <c r="T245" s="25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2" t="s">
        <v>312</v>
      </c>
      <c r="AT245" s="252" t="s">
        <v>184</v>
      </c>
      <c r="AU245" s="252" t="s">
        <v>88</v>
      </c>
      <c r="AY245" s="16" t="s">
        <v>151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6" t="s">
        <v>86</v>
      </c>
      <c r="BK245" s="140">
        <f>ROUND(I245*H245,2)</f>
        <v>0</v>
      </c>
      <c r="BL245" s="16" t="s">
        <v>236</v>
      </c>
      <c r="BM245" s="252" t="s">
        <v>450</v>
      </c>
    </row>
    <row r="246" s="2" customFormat="1" ht="24.15" customHeight="1">
      <c r="A246" s="39"/>
      <c r="B246" s="40"/>
      <c r="C246" s="240" t="s">
        <v>451</v>
      </c>
      <c r="D246" s="240" t="s">
        <v>154</v>
      </c>
      <c r="E246" s="241" t="s">
        <v>452</v>
      </c>
      <c r="F246" s="242" t="s">
        <v>453</v>
      </c>
      <c r="G246" s="243" t="s">
        <v>350</v>
      </c>
      <c r="H246" s="244">
        <v>1</v>
      </c>
      <c r="I246" s="245"/>
      <c r="J246" s="246">
        <f>ROUND(I246*H246,2)</f>
        <v>0</v>
      </c>
      <c r="K246" s="247"/>
      <c r="L246" s="42"/>
      <c r="M246" s="248" t="s">
        <v>1</v>
      </c>
      <c r="N246" s="249" t="s">
        <v>43</v>
      </c>
      <c r="O246" s="92"/>
      <c r="P246" s="250">
        <f>O246*H246</f>
        <v>0</v>
      </c>
      <c r="Q246" s="250">
        <v>0</v>
      </c>
      <c r="R246" s="250">
        <f>Q246*H246</f>
        <v>0</v>
      </c>
      <c r="S246" s="250">
        <v>0</v>
      </c>
      <c r="T246" s="25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2" t="s">
        <v>236</v>
      </c>
      <c r="AT246" s="252" t="s">
        <v>154</v>
      </c>
      <c r="AU246" s="252" t="s">
        <v>88</v>
      </c>
      <c r="AY246" s="16" t="s">
        <v>151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6" t="s">
        <v>86</v>
      </c>
      <c r="BK246" s="140">
        <f>ROUND(I246*H246,2)</f>
        <v>0</v>
      </c>
      <c r="BL246" s="16" t="s">
        <v>236</v>
      </c>
      <c r="BM246" s="252" t="s">
        <v>454</v>
      </c>
    </row>
    <row r="247" s="2" customFormat="1" ht="24.15" customHeight="1">
      <c r="A247" s="39"/>
      <c r="B247" s="40"/>
      <c r="C247" s="240" t="s">
        <v>455</v>
      </c>
      <c r="D247" s="240" t="s">
        <v>154</v>
      </c>
      <c r="E247" s="241" t="s">
        <v>456</v>
      </c>
      <c r="F247" s="242" t="s">
        <v>457</v>
      </c>
      <c r="G247" s="243" t="s">
        <v>182</v>
      </c>
      <c r="H247" s="244">
        <v>1</v>
      </c>
      <c r="I247" s="245"/>
      <c r="J247" s="246">
        <f>ROUND(I247*H247,2)</f>
        <v>0</v>
      </c>
      <c r="K247" s="247"/>
      <c r="L247" s="42"/>
      <c r="M247" s="248" t="s">
        <v>1</v>
      </c>
      <c r="N247" s="249" t="s">
        <v>43</v>
      </c>
      <c r="O247" s="92"/>
      <c r="P247" s="250">
        <f>O247*H247</f>
        <v>0</v>
      </c>
      <c r="Q247" s="250">
        <v>0</v>
      </c>
      <c r="R247" s="250">
        <f>Q247*H247</f>
        <v>0</v>
      </c>
      <c r="S247" s="250">
        <v>0.13100000000000001</v>
      </c>
      <c r="T247" s="251">
        <f>S247*H247</f>
        <v>0.13100000000000001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2" t="s">
        <v>236</v>
      </c>
      <c r="AT247" s="252" t="s">
        <v>154</v>
      </c>
      <c r="AU247" s="252" t="s">
        <v>88</v>
      </c>
      <c r="AY247" s="16" t="s">
        <v>151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6" t="s">
        <v>86</v>
      </c>
      <c r="BK247" s="140">
        <f>ROUND(I247*H247,2)</f>
        <v>0</v>
      </c>
      <c r="BL247" s="16" t="s">
        <v>236</v>
      </c>
      <c r="BM247" s="252" t="s">
        <v>458</v>
      </c>
    </row>
    <row r="248" s="2" customFormat="1">
      <c r="A248" s="39"/>
      <c r="B248" s="40"/>
      <c r="C248" s="41"/>
      <c r="D248" s="253" t="s">
        <v>160</v>
      </c>
      <c r="E248" s="41"/>
      <c r="F248" s="254" t="s">
        <v>459</v>
      </c>
      <c r="G248" s="41"/>
      <c r="H248" s="41"/>
      <c r="I248" s="209"/>
      <c r="J248" s="41"/>
      <c r="K248" s="41"/>
      <c r="L248" s="42"/>
      <c r="M248" s="255"/>
      <c r="N248" s="25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6" t="s">
        <v>160</v>
      </c>
      <c r="AU248" s="16" t="s">
        <v>88</v>
      </c>
    </row>
    <row r="249" s="2" customFormat="1" ht="24.15" customHeight="1">
      <c r="A249" s="39"/>
      <c r="B249" s="40"/>
      <c r="C249" s="240" t="s">
        <v>460</v>
      </c>
      <c r="D249" s="240" t="s">
        <v>154</v>
      </c>
      <c r="E249" s="241" t="s">
        <v>461</v>
      </c>
      <c r="F249" s="242" t="s">
        <v>462</v>
      </c>
      <c r="G249" s="243" t="s">
        <v>231</v>
      </c>
      <c r="H249" s="244">
        <v>0.069000000000000006</v>
      </c>
      <c r="I249" s="245"/>
      <c r="J249" s="246">
        <f>ROUND(I249*H249,2)</f>
        <v>0</v>
      </c>
      <c r="K249" s="247"/>
      <c r="L249" s="42"/>
      <c r="M249" s="248" t="s">
        <v>1</v>
      </c>
      <c r="N249" s="249" t="s">
        <v>43</v>
      </c>
      <c r="O249" s="92"/>
      <c r="P249" s="250">
        <f>O249*H249</f>
        <v>0</v>
      </c>
      <c r="Q249" s="250">
        <v>0</v>
      </c>
      <c r="R249" s="250">
        <f>Q249*H249</f>
        <v>0</v>
      </c>
      <c r="S249" s="250">
        <v>0</v>
      </c>
      <c r="T249" s="25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2" t="s">
        <v>236</v>
      </c>
      <c r="AT249" s="252" t="s">
        <v>154</v>
      </c>
      <c r="AU249" s="252" t="s">
        <v>88</v>
      </c>
      <c r="AY249" s="16" t="s">
        <v>151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6" t="s">
        <v>86</v>
      </c>
      <c r="BK249" s="140">
        <f>ROUND(I249*H249,2)</f>
        <v>0</v>
      </c>
      <c r="BL249" s="16" t="s">
        <v>236</v>
      </c>
      <c r="BM249" s="252" t="s">
        <v>463</v>
      </c>
    </row>
    <row r="250" s="2" customFormat="1" ht="24.15" customHeight="1">
      <c r="A250" s="39"/>
      <c r="B250" s="40"/>
      <c r="C250" s="240" t="s">
        <v>464</v>
      </c>
      <c r="D250" s="240" t="s">
        <v>154</v>
      </c>
      <c r="E250" s="241" t="s">
        <v>465</v>
      </c>
      <c r="F250" s="242" t="s">
        <v>466</v>
      </c>
      <c r="G250" s="243" t="s">
        <v>231</v>
      </c>
      <c r="H250" s="244">
        <v>0.069000000000000006</v>
      </c>
      <c r="I250" s="245"/>
      <c r="J250" s="246">
        <f>ROUND(I250*H250,2)</f>
        <v>0</v>
      </c>
      <c r="K250" s="247"/>
      <c r="L250" s="42"/>
      <c r="M250" s="248" t="s">
        <v>1</v>
      </c>
      <c r="N250" s="249" t="s">
        <v>43</v>
      </c>
      <c r="O250" s="92"/>
      <c r="P250" s="250">
        <f>O250*H250</f>
        <v>0</v>
      </c>
      <c r="Q250" s="250">
        <v>0</v>
      </c>
      <c r="R250" s="250">
        <f>Q250*H250</f>
        <v>0</v>
      </c>
      <c r="S250" s="250">
        <v>0</v>
      </c>
      <c r="T250" s="25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2" t="s">
        <v>236</v>
      </c>
      <c r="AT250" s="252" t="s">
        <v>154</v>
      </c>
      <c r="AU250" s="252" t="s">
        <v>88</v>
      </c>
      <c r="AY250" s="16" t="s">
        <v>151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6" t="s">
        <v>86</v>
      </c>
      <c r="BK250" s="140">
        <f>ROUND(I250*H250,2)</f>
        <v>0</v>
      </c>
      <c r="BL250" s="16" t="s">
        <v>236</v>
      </c>
      <c r="BM250" s="252" t="s">
        <v>467</v>
      </c>
    </row>
    <row r="251" s="2" customFormat="1" ht="24.15" customHeight="1">
      <c r="A251" s="39"/>
      <c r="B251" s="40"/>
      <c r="C251" s="240" t="s">
        <v>468</v>
      </c>
      <c r="D251" s="240" t="s">
        <v>154</v>
      </c>
      <c r="E251" s="241" t="s">
        <v>469</v>
      </c>
      <c r="F251" s="242" t="s">
        <v>470</v>
      </c>
      <c r="G251" s="243" t="s">
        <v>231</v>
      </c>
      <c r="H251" s="244">
        <v>0.069000000000000006</v>
      </c>
      <c r="I251" s="245"/>
      <c r="J251" s="246">
        <f>ROUND(I251*H251,2)</f>
        <v>0</v>
      </c>
      <c r="K251" s="247"/>
      <c r="L251" s="42"/>
      <c r="M251" s="248" t="s">
        <v>1</v>
      </c>
      <c r="N251" s="249" t="s">
        <v>43</v>
      </c>
      <c r="O251" s="92"/>
      <c r="P251" s="250">
        <f>O251*H251</f>
        <v>0</v>
      </c>
      <c r="Q251" s="250">
        <v>0</v>
      </c>
      <c r="R251" s="250">
        <f>Q251*H251</f>
        <v>0</v>
      </c>
      <c r="S251" s="250">
        <v>0</v>
      </c>
      <c r="T251" s="25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52" t="s">
        <v>236</v>
      </c>
      <c r="AT251" s="252" t="s">
        <v>154</v>
      </c>
      <c r="AU251" s="252" t="s">
        <v>88</v>
      </c>
      <c r="AY251" s="16" t="s">
        <v>151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6" t="s">
        <v>86</v>
      </c>
      <c r="BK251" s="140">
        <f>ROUND(I251*H251,2)</f>
        <v>0</v>
      </c>
      <c r="BL251" s="16" t="s">
        <v>236</v>
      </c>
      <c r="BM251" s="252" t="s">
        <v>471</v>
      </c>
    </row>
    <row r="252" s="12" customFormat="1" ht="22.8" customHeight="1">
      <c r="A252" s="12"/>
      <c r="B252" s="224"/>
      <c r="C252" s="225"/>
      <c r="D252" s="226" t="s">
        <v>77</v>
      </c>
      <c r="E252" s="238" t="s">
        <v>472</v>
      </c>
      <c r="F252" s="238" t="s">
        <v>473</v>
      </c>
      <c r="G252" s="225"/>
      <c r="H252" s="225"/>
      <c r="I252" s="228"/>
      <c r="J252" s="239">
        <f>BK252</f>
        <v>0</v>
      </c>
      <c r="K252" s="225"/>
      <c r="L252" s="230"/>
      <c r="M252" s="231"/>
      <c r="N252" s="232"/>
      <c r="O252" s="232"/>
      <c r="P252" s="233">
        <f>SUM(P253:P293)</f>
        <v>0</v>
      </c>
      <c r="Q252" s="232"/>
      <c r="R252" s="233">
        <f>SUM(R253:R293)</f>
        <v>0.73895030999999989</v>
      </c>
      <c r="S252" s="232"/>
      <c r="T252" s="234">
        <f>SUM(T253:T293)</f>
        <v>0.12349499999999999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5" t="s">
        <v>88</v>
      </c>
      <c r="AT252" s="236" t="s">
        <v>77</v>
      </c>
      <c r="AU252" s="236" t="s">
        <v>86</v>
      </c>
      <c r="AY252" s="235" t="s">
        <v>151</v>
      </c>
      <c r="BK252" s="237">
        <f>SUM(BK253:BK293)</f>
        <v>0</v>
      </c>
    </row>
    <row r="253" s="2" customFormat="1" ht="24.15" customHeight="1">
      <c r="A253" s="39"/>
      <c r="B253" s="40"/>
      <c r="C253" s="240" t="s">
        <v>474</v>
      </c>
      <c r="D253" s="240" t="s">
        <v>154</v>
      </c>
      <c r="E253" s="241" t="s">
        <v>475</v>
      </c>
      <c r="F253" s="242" t="s">
        <v>476</v>
      </c>
      <c r="G253" s="243" t="s">
        <v>157</v>
      </c>
      <c r="H253" s="244">
        <v>37.729999999999997</v>
      </c>
      <c r="I253" s="245"/>
      <c r="J253" s="246">
        <f>ROUND(I253*H253,2)</f>
        <v>0</v>
      </c>
      <c r="K253" s="247"/>
      <c r="L253" s="42"/>
      <c r="M253" s="248" t="s">
        <v>1</v>
      </c>
      <c r="N253" s="249" t="s">
        <v>43</v>
      </c>
      <c r="O253" s="92"/>
      <c r="P253" s="250">
        <f>O253*H253</f>
        <v>0</v>
      </c>
      <c r="Q253" s="250">
        <v>0</v>
      </c>
      <c r="R253" s="250">
        <f>Q253*H253</f>
        <v>0</v>
      </c>
      <c r="S253" s="250">
        <v>0</v>
      </c>
      <c r="T253" s="25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2" t="s">
        <v>236</v>
      </c>
      <c r="AT253" s="252" t="s">
        <v>154</v>
      </c>
      <c r="AU253" s="252" t="s">
        <v>88</v>
      </c>
      <c r="AY253" s="16" t="s">
        <v>151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6" t="s">
        <v>86</v>
      </c>
      <c r="BK253" s="140">
        <f>ROUND(I253*H253,2)</f>
        <v>0</v>
      </c>
      <c r="BL253" s="16" t="s">
        <v>236</v>
      </c>
      <c r="BM253" s="252" t="s">
        <v>477</v>
      </c>
    </row>
    <row r="254" s="13" customFormat="1">
      <c r="A254" s="13"/>
      <c r="B254" s="257"/>
      <c r="C254" s="258"/>
      <c r="D254" s="253" t="s">
        <v>162</v>
      </c>
      <c r="E254" s="259" t="s">
        <v>1</v>
      </c>
      <c r="F254" s="260" t="s">
        <v>478</v>
      </c>
      <c r="G254" s="258"/>
      <c r="H254" s="261">
        <v>11.6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7" t="s">
        <v>162</v>
      </c>
      <c r="AU254" s="267" t="s">
        <v>88</v>
      </c>
      <c r="AV254" s="13" t="s">
        <v>88</v>
      </c>
      <c r="AW254" s="13" t="s">
        <v>32</v>
      </c>
      <c r="AX254" s="13" t="s">
        <v>78</v>
      </c>
      <c r="AY254" s="267" t="s">
        <v>151</v>
      </c>
    </row>
    <row r="255" s="13" customFormat="1">
      <c r="A255" s="13"/>
      <c r="B255" s="257"/>
      <c r="C255" s="258"/>
      <c r="D255" s="253" t="s">
        <v>162</v>
      </c>
      <c r="E255" s="259" t="s">
        <v>1</v>
      </c>
      <c r="F255" s="260" t="s">
        <v>479</v>
      </c>
      <c r="G255" s="258"/>
      <c r="H255" s="261">
        <v>26.129999999999999</v>
      </c>
      <c r="I255" s="262"/>
      <c r="J255" s="258"/>
      <c r="K255" s="258"/>
      <c r="L255" s="263"/>
      <c r="M255" s="264"/>
      <c r="N255" s="265"/>
      <c r="O255" s="265"/>
      <c r="P255" s="265"/>
      <c r="Q255" s="265"/>
      <c r="R255" s="265"/>
      <c r="S255" s="265"/>
      <c r="T255" s="26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7" t="s">
        <v>162</v>
      </c>
      <c r="AU255" s="267" t="s">
        <v>88</v>
      </c>
      <c r="AV255" s="13" t="s">
        <v>88</v>
      </c>
      <c r="AW255" s="13" t="s">
        <v>32</v>
      </c>
      <c r="AX255" s="13" t="s">
        <v>78</v>
      </c>
      <c r="AY255" s="267" t="s">
        <v>151</v>
      </c>
    </row>
    <row r="256" s="14" customFormat="1">
      <c r="A256" s="14"/>
      <c r="B256" s="279"/>
      <c r="C256" s="280"/>
      <c r="D256" s="253" t="s">
        <v>162</v>
      </c>
      <c r="E256" s="281" t="s">
        <v>1</v>
      </c>
      <c r="F256" s="282" t="s">
        <v>204</v>
      </c>
      <c r="G256" s="280"/>
      <c r="H256" s="283">
        <v>37.729999999999997</v>
      </c>
      <c r="I256" s="284"/>
      <c r="J256" s="280"/>
      <c r="K256" s="280"/>
      <c r="L256" s="285"/>
      <c r="M256" s="286"/>
      <c r="N256" s="287"/>
      <c r="O256" s="287"/>
      <c r="P256" s="287"/>
      <c r="Q256" s="287"/>
      <c r="R256" s="287"/>
      <c r="S256" s="287"/>
      <c r="T256" s="28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9" t="s">
        <v>162</v>
      </c>
      <c r="AU256" s="289" t="s">
        <v>88</v>
      </c>
      <c r="AV256" s="14" t="s">
        <v>158</v>
      </c>
      <c r="AW256" s="14" t="s">
        <v>32</v>
      </c>
      <c r="AX256" s="14" t="s">
        <v>86</v>
      </c>
      <c r="AY256" s="289" t="s">
        <v>151</v>
      </c>
    </row>
    <row r="257" s="2" customFormat="1" ht="14.4" customHeight="1">
      <c r="A257" s="39"/>
      <c r="B257" s="40"/>
      <c r="C257" s="240" t="s">
        <v>480</v>
      </c>
      <c r="D257" s="240" t="s">
        <v>154</v>
      </c>
      <c r="E257" s="241" t="s">
        <v>481</v>
      </c>
      <c r="F257" s="242" t="s">
        <v>482</v>
      </c>
      <c r="G257" s="243" t="s">
        <v>157</v>
      </c>
      <c r="H257" s="244">
        <v>37.729999999999997</v>
      </c>
      <c r="I257" s="245"/>
      <c r="J257" s="246">
        <f>ROUND(I257*H257,2)</f>
        <v>0</v>
      </c>
      <c r="K257" s="247"/>
      <c r="L257" s="42"/>
      <c r="M257" s="248" t="s">
        <v>1</v>
      </c>
      <c r="N257" s="249" t="s">
        <v>43</v>
      </c>
      <c r="O257" s="92"/>
      <c r="P257" s="250">
        <f>O257*H257</f>
        <v>0</v>
      </c>
      <c r="Q257" s="250">
        <v>0</v>
      </c>
      <c r="R257" s="250">
        <f>Q257*H257</f>
        <v>0</v>
      </c>
      <c r="S257" s="250">
        <v>0</v>
      </c>
      <c r="T257" s="25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2" t="s">
        <v>236</v>
      </c>
      <c r="AT257" s="252" t="s">
        <v>154</v>
      </c>
      <c r="AU257" s="252" t="s">
        <v>88</v>
      </c>
      <c r="AY257" s="16" t="s">
        <v>151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6" t="s">
        <v>86</v>
      </c>
      <c r="BK257" s="140">
        <f>ROUND(I257*H257,2)</f>
        <v>0</v>
      </c>
      <c r="BL257" s="16" t="s">
        <v>236</v>
      </c>
      <c r="BM257" s="252" t="s">
        <v>483</v>
      </c>
    </row>
    <row r="258" s="2" customFormat="1" ht="24.15" customHeight="1">
      <c r="A258" s="39"/>
      <c r="B258" s="40"/>
      <c r="C258" s="240" t="s">
        <v>484</v>
      </c>
      <c r="D258" s="240" t="s">
        <v>154</v>
      </c>
      <c r="E258" s="241" t="s">
        <v>485</v>
      </c>
      <c r="F258" s="242" t="s">
        <v>486</v>
      </c>
      <c r="G258" s="243" t="s">
        <v>157</v>
      </c>
      <c r="H258" s="244">
        <v>37.729999999999997</v>
      </c>
      <c r="I258" s="245"/>
      <c r="J258" s="246">
        <f>ROUND(I258*H258,2)</f>
        <v>0</v>
      </c>
      <c r="K258" s="247"/>
      <c r="L258" s="42"/>
      <c r="M258" s="248" t="s">
        <v>1</v>
      </c>
      <c r="N258" s="249" t="s">
        <v>43</v>
      </c>
      <c r="O258" s="92"/>
      <c r="P258" s="250">
        <f>O258*H258</f>
        <v>0</v>
      </c>
      <c r="Q258" s="250">
        <v>3.0000000000000001E-05</v>
      </c>
      <c r="R258" s="250">
        <f>Q258*H258</f>
        <v>0.0011318999999999999</v>
      </c>
      <c r="S258" s="250">
        <v>0</v>
      </c>
      <c r="T258" s="25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2" t="s">
        <v>236</v>
      </c>
      <c r="AT258" s="252" t="s">
        <v>154</v>
      </c>
      <c r="AU258" s="252" t="s">
        <v>88</v>
      </c>
      <c r="AY258" s="16" t="s">
        <v>151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6" t="s">
        <v>86</v>
      </c>
      <c r="BK258" s="140">
        <f>ROUND(I258*H258,2)</f>
        <v>0</v>
      </c>
      <c r="BL258" s="16" t="s">
        <v>236</v>
      </c>
      <c r="BM258" s="252" t="s">
        <v>487</v>
      </c>
    </row>
    <row r="259" s="2" customFormat="1" ht="24.15" customHeight="1">
      <c r="A259" s="39"/>
      <c r="B259" s="40"/>
      <c r="C259" s="240" t="s">
        <v>488</v>
      </c>
      <c r="D259" s="240" t="s">
        <v>154</v>
      </c>
      <c r="E259" s="241" t="s">
        <v>489</v>
      </c>
      <c r="F259" s="242" t="s">
        <v>490</v>
      </c>
      <c r="G259" s="243" t="s">
        <v>157</v>
      </c>
      <c r="H259" s="244">
        <v>37.729999999999997</v>
      </c>
      <c r="I259" s="245"/>
      <c r="J259" s="246">
        <f>ROUND(I259*H259,2)</f>
        <v>0</v>
      </c>
      <c r="K259" s="247"/>
      <c r="L259" s="42"/>
      <c r="M259" s="248" t="s">
        <v>1</v>
      </c>
      <c r="N259" s="249" t="s">
        <v>43</v>
      </c>
      <c r="O259" s="92"/>
      <c r="P259" s="250">
        <f>O259*H259</f>
        <v>0</v>
      </c>
      <c r="Q259" s="250">
        <v>0.014999999999999999</v>
      </c>
      <c r="R259" s="250">
        <f>Q259*H259</f>
        <v>0.56594999999999995</v>
      </c>
      <c r="S259" s="250">
        <v>0</v>
      </c>
      <c r="T259" s="25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52" t="s">
        <v>236</v>
      </c>
      <c r="AT259" s="252" t="s">
        <v>154</v>
      </c>
      <c r="AU259" s="252" t="s">
        <v>88</v>
      </c>
      <c r="AY259" s="16" t="s">
        <v>151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6" t="s">
        <v>86</v>
      </c>
      <c r="BK259" s="140">
        <f>ROUND(I259*H259,2)</f>
        <v>0</v>
      </c>
      <c r="BL259" s="16" t="s">
        <v>236</v>
      </c>
      <c r="BM259" s="252" t="s">
        <v>491</v>
      </c>
    </row>
    <row r="260" s="2" customFormat="1" ht="24.15" customHeight="1">
      <c r="A260" s="39"/>
      <c r="B260" s="40"/>
      <c r="C260" s="240" t="s">
        <v>492</v>
      </c>
      <c r="D260" s="240" t="s">
        <v>154</v>
      </c>
      <c r="E260" s="241" t="s">
        <v>493</v>
      </c>
      <c r="F260" s="242" t="s">
        <v>494</v>
      </c>
      <c r="G260" s="243" t="s">
        <v>157</v>
      </c>
      <c r="H260" s="244">
        <v>36.299999999999997</v>
      </c>
      <c r="I260" s="245"/>
      <c r="J260" s="246">
        <f>ROUND(I260*H260,2)</f>
        <v>0</v>
      </c>
      <c r="K260" s="247"/>
      <c r="L260" s="42"/>
      <c r="M260" s="248" t="s">
        <v>1</v>
      </c>
      <c r="N260" s="249" t="s">
        <v>43</v>
      </c>
      <c r="O260" s="92"/>
      <c r="P260" s="250">
        <f>O260*H260</f>
        <v>0</v>
      </c>
      <c r="Q260" s="250">
        <v>0</v>
      </c>
      <c r="R260" s="250">
        <f>Q260*H260</f>
        <v>0</v>
      </c>
      <c r="S260" s="250">
        <v>0.0030000000000000001</v>
      </c>
      <c r="T260" s="251">
        <f>S260*H260</f>
        <v>0.1089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2" t="s">
        <v>236</v>
      </c>
      <c r="AT260" s="252" t="s">
        <v>154</v>
      </c>
      <c r="AU260" s="252" t="s">
        <v>88</v>
      </c>
      <c r="AY260" s="16" t="s">
        <v>151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6" t="s">
        <v>86</v>
      </c>
      <c r="BK260" s="140">
        <f>ROUND(I260*H260,2)</f>
        <v>0</v>
      </c>
      <c r="BL260" s="16" t="s">
        <v>236</v>
      </c>
      <c r="BM260" s="252" t="s">
        <v>495</v>
      </c>
    </row>
    <row r="261" s="13" customFormat="1">
      <c r="A261" s="13"/>
      <c r="B261" s="257"/>
      <c r="C261" s="258"/>
      <c r="D261" s="253" t="s">
        <v>162</v>
      </c>
      <c r="E261" s="259" t="s">
        <v>1</v>
      </c>
      <c r="F261" s="260" t="s">
        <v>478</v>
      </c>
      <c r="G261" s="258"/>
      <c r="H261" s="261">
        <v>11.6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7" t="s">
        <v>162</v>
      </c>
      <c r="AU261" s="267" t="s">
        <v>88</v>
      </c>
      <c r="AV261" s="13" t="s">
        <v>88</v>
      </c>
      <c r="AW261" s="13" t="s">
        <v>32</v>
      </c>
      <c r="AX261" s="13" t="s">
        <v>78</v>
      </c>
      <c r="AY261" s="267" t="s">
        <v>151</v>
      </c>
    </row>
    <row r="262" s="13" customFormat="1">
      <c r="A262" s="13"/>
      <c r="B262" s="257"/>
      <c r="C262" s="258"/>
      <c r="D262" s="253" t="s">
        <v>162</v>
      </c>
      <c r="E262" s="259" t="s">
        <v>1</v>
      </c>
      <c r="F262" s="260" t="s">
        <v>496</v>
      </c>
      <c r="G262" s="258"/>
      <c r="H262" s="261">
        <v>18.800000000000001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7" t="s">
        <v>162</v>
      </c>
      <c r="AU262" s="267" t="s">
        <v>88</v>
      </c>
      <c r="AV262" s="13" t="s">
        <v>88</v>
      </c>
      <c r="AW262" s="13" t="s">
        <v>32</v>
      </c>
      <c r="AX262" s="13" t="s">
        <v>78</v>
      </c>
      <c r="AY262" s="267" t="s">
        <v>151</v>
      </c>
    </row>
    <row r="263" s="13" customFormat="1">
      <c r="A263" s="13"/>
      <c r="B263" s="257"/>
      <c r="C263" s="258"/>
      <c r="D263" s="253" t="s">
        <v>162</v>
      </c>
      <c r="E263" s="259" t="s">
        <v>1</v>
      </c>
      <c r="F263" s="260" t="s">
        <v>497</v>
      </c>
      <c r="G263" s="258"/>
      <c r="H263" s="261">
        <v>5.9000000000000004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7" t="s">
        <v>162</v>
      </c>
      <c r="AU263" s="267" t="s">
        <v>88</v>
      </c>
      <c r="AV263" s="13" t="s">
        <v>88</v>
      </c>
      <c r="AW263" s="13" t="s">
        <v>32</v>
      </c>
      <c r="AX263" s="13" t="s">
        <v>78</v>
      </c>
      <c r="AY263" s="267" t="s">
        <v>151</v>
      </c>
    </row>
    <row r="264" s="14" customFormat="1">
      <c r="A264" s="14"/>
      <c r="B264" s="279"/>
      <c r="C264" s="280"/>
      <c r="D264" s="253" t="s">
        <v>162</v>
      </c>
      <c r="E264" s="281" t="s">
        <v>1</v>
      </c>
      <c r="F264" s="282" t="s">
        <v>204</v>
      </c>
      <c r="G264" s="280"/>
      <c r="H264" s="283">
        <v>36.299999999999997</v>
      </c>
      <c r="I264" s="284"/>
      <c r="J264" s="280"/>
      <c r="K264" s="280"/>
      <c r="L264" s="285"/>
      <c r="M264" s="286"/>
      <c r="N264" s="287"/>
      <c r="O264" s="287"/>
      <c r="P264" s="287"/>
      <c r="Q264" s="287"/>
      <c r="R264" s="287"/>
      <c r="S264" s="287"/>
      <c r="T264" s="28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9" t="s">
        <v>162</v>
      </c>
      <c r="AU264" s="289" t="s">
        <v>88</v>
      </c>
      <c r="AV264" s="14" t="s">
        <v>158</v>
      </c>
      <c r="AW264" s="14" t="s">
        <v>32</v>
      </c>
      <c r="AX264" s="14" t="s">
        <v>86</v>
      </c>
      <c r="AY264" s="289" t="s">
        <v>151</v>
      </c>
    </row>
    <row r="265" s="2" customFormat="1" ht="24.15" customHeight="1">
      <c r="A265" s="39"/>
      <c r="B265" s="40"/>
      <c r="C265" s="240" t="s">
        <v>498</v>
      </c>
      <c r="D265" s="240" t="s">
        <v>154</v>
      </c>
      <c r="E265" s="241" t="s">
        <v>499</v>
      </c>
      <c r="F265" s="242" t="s">
        <v>500</v>
      </c>
      <c r="G265" s="243" t="s">
        <v>157</v>
      </c>
      <c r="H265" s="244">
        <v>37.729999999999997</v>
      </c>
      <c r="I265" s="245"/>
      <c r="J265" s="246">
        <f>ROUND(I265*H265,2)</f>
        <v>0</v>
      </c>
      <c r="K265" s="247"/>
      <c r="L265" s="42"/>
      <c r="M265" s="248" t="s">
        <v>1</v>
      </c>
      <c r="N265" s="249" t="s">
        <v>43</v>
      </c>
      <c r="O265" s="92"/>
      <c r="P265" s="250">
        <f>O265*H265</f>
        <v>0</v>
      </c>
      <c r="Q265" s="250">
        <v>0.00040000000000000002</v>
      </c>
      <c r="R265" s="250">
        <f>Q265*H265</f>
        <v>0.015092</v>
      </c>
      <c r="S265" s="250">
        <v>0</v>
      </c>
      <c r="T265" s="25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2" t="s">
        <v>236</v>
      </c>
      <c r="AT265" s="252" t="s">
        <v>154</v>
      </c>
      <c r="AU265" s="252" t="s">
        <v>88</v>
      </c>
      <c r="AY265" s="16" t="s">
        <v>151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6" t="s">
        <v>86</v>
      </c>
      <c r="BK265" s="140">
        <f>ROUND(I265*H265,2)</f>
        <v>0</v>
      </c>
      <c r="BL265" s="16" t="s">
        <v>236</v>
      </c>
      <c r="BM265" s="252" t="s">
        <v>501</v>
      </c>
    </row>
    <row r="266" s="2" customFormat="1" ht="24.15" customHeight="1">
      <c r="A266" s="39"/>
      <c r="B266" s="40"/>
      <c r="C266" s="268" t="s">
        <v>502</v>
      </c>
      <c r="D266" s="268" t="s">
        <v>184</v>
      </c>
      <c r="E266" s="269" t="s">
        <v>503</v>
      </c>
      <c r="F266" s="270" t="s">
        <v>504</v>
      </c>
      <c r="G266" s="271" t="s">
        <v>157</v>
      </c>
      <c r="H266" s="272">
        <v>41.503</v>
      </c>
      <c r="I266" s="273"/>
      <c r="J266" s="274">
        <f>ROUND(I266*H266,2)</f>
        <v>0</v>
      </c>
      <c r="K266" s="275"/>
      <c r="L266" s="276"/>
      <c r="M266" s="277" t="s">
        <v>1</v>
      </c>
      <c r="N266" s="278" t="s">
        <v>43</v>
      </c>
      <c r="O266" s="92"/>
      <c r="P266" s="250">
        <f>O266*H266</f>
        <v>0</v>
      </c>
      <c r="Q266" s="250">
        <v>0.0033999999999999998</v>
      </c>
      <c r="R266" s="250">
        <f>Q266*H266</f>
        <v>0.14111019999999999</v>
      </c>
      <c r="S266" s="250">
        <v>0</v>
      </c>
      <c r="T266" s="25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2" t="s">
        <v>312</v>
      </c>
      <c r="AT266" s="252" t="s">
        <v>184</v>
      </c>
      <c r="AU266" s="252" t="s">
        <v>88</v>
      </c>
      <c r="AY266" s="16" t="s">
        <v>151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6" t="s">
        <v>86</v>
      </c>
      <c r="BK266" s="140">
        <f>ROUND(I266*H266,2)</f>
        <v>0</v>
      </c>
      <c r="BL266" s="16" t="s">
        <v>236</v>
      </c>
      <c r="BM266" s="252" t="s">
        <v>505</v>
      </c>
    </row>
    <row r="267" s="13" customFormat="1">
      <c r="A267" s="13"/>
      <c r="B267" s="257"/>
      <c r="C267" s="258"/>
      <c r="D267" s="253" t="s">
        <v>162</v>
      </c>
      <c r="E267" s="258"/>
      <c r="F267" s="260" t="s">
        <v>506</v>
      </c>
      <c r="G267" s="258"/>
      <c r="H267" s="261">
        <v>41.503</v>
      </c>
      <c r="I267" s="262"/>
      <c r="J267" s="258"/>
      <c r="K267" s="258"/>
      <c r="L267" s="263"/>
      <c r="M267" s="264"/>
      <c r="N267" s="265"/>
      <c r="O267" s="265"/>
      <c r="P267" s="265"/>
      <c r="Q267" s="265"/>
      <c r="R267" s="265"/>
      <c r="S267" s="265"/>
      <c r="T267" s="26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7" t="s">
        <v>162</v>
      </c>
      <c r="AU267" s="267" t="s">
        <v>88</v>
      </c>
      <c r="AV267" s="13" t="s">
        <v>88</v>
      </c>
      <c r="AW267" s="13" t="s">
        <v>4</v>
      </c>
      <c r="AX267" s="13" t="s">
        <v>86</v>
      </c>
      <c r="AY267" s="267" t="s">
        <v>151</v>
      </c>
    </row>
    <row r="268" s="2" customFormat="1" ht="14.4" customHeight="1">
      <c r="A268" s="39"/>
      <c r="B268" s="40"/>
      <c r="C268" s="240" t="s">
        <v>507</v>
      </c>
      <c r="D268" s="240" t="s">
        <v>154</v>
      </c>
      <c r="E268" s="241" t="s">
        <v>508</v>
      </c>
      <c r="F268" s="242" t="s">
        <v>509</v>
      </c>
      <c r="G268" s="243" t="s">
        <v>218</v>
      </c>
      <c r="H268" s="244">
        <v>48.649999999999999</v>
      </c>
      <c r="I268" s="245"/>
      <c r="J268" s="246">
        <f>ROUND(I268*H268,2)</f>
        <v>0</v>
      </c>
      <c r="K268" s="247"/>
      <c r="L268" s="42"/>
      <c r="M268" s="248" t="s">
        <v>1</v>
      </c>
      <c r="N268" s="249" t="s">
        <v>43</v>
      </c>
      <c r="O268" s="92"/>
      <c r="P268" s="250">
        <f>O268*H268</f>
        <v>0</v>
      </c>
      <c r="Q268" s="250">
        <v>0</v>
      </c>
      <c r="R268" s="250">
        <f>Q268*H268</f>
        <v>0</v>
      </c>
      <c r="S268" s="250">
        <v>0.00029999999999999997</v>
      </c>
      <c r="T268" s="251">
        <f>S268*H268</f>
        <v>0.014594999999999999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2" t="s">
        <v>236</v>
      </c>
      <c r="AT268" s="252" t="s">
        <v>154</v>
      </c>
      <c r="AU268" s="252" t="s">
        <v>88</v>
      </c>
      <c r="AY268" s="16" t="s">
        <v>151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6" t="s">
        <v>86</v>
      </c>
      <c r="BK268" s="140">
        <f>ROUND(I268*H268,2)</f>
        <v>0</v>
      </c>
      <c r="BL268" s="16" t="s">
        <v>236</v>
      </c>
      <c r="BM268" s="252" t="s">
        <v>510</v>
      </c>
    </row>
    <row r="269" s="13" customFormat="1">
      <c r="A269" s="13"/>
      <c r="B269" s="257"/>
      <c r="C269" s="258"/>
      <c r="D269" s="253" t="s">
        <v>162</v>
      </c>
      <c r="E269" s="259" t="s">
        <v>1</v>
      </c>
      <c r="F269" s="260" t="s">
        <v>511</v>
      </c>
      <c r="G269" s="258"/>
      <c r="H269" s="261">
        <v>16.75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7" t="s">
        <v>162</v>
      </c>
      <c r="AU269" s="267" t="s">
        <v>88</v>
      </c>
      <c r="AV269" s="13" t="s">
        <v>88</v>
      </c>
      <c r="AW269" s="13" t="s">
        <v>32</v>
      </c>
      <c r="AX269" s="13" t="s">
        <v>78</v>
      </c>
      <c r="AY269" s="267" t="s">
        <v>151</v>
      </c>
    </row>
    <row r="270" s="13" customFormat="1">
      <c r="A270" s="13"/>
      <c r="B270" s="257"/>
      <c r="C270" s="258"/>
      <c r="D270" s="253" t="s">
        <v>162</v>
      </c>
      <c r="E270" s="259" t="s">
        <v>1</v>
      </c>
      <c r="F270" s="260" t="s">
        <v>512</v>
      </c>
      <c r="G270" s="258"/>
      <c r="H270" s="261">
        <v>21.399999999999999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7" t="s">
        <v>162</v>
      </c>
      <c r="AU270" s="267" t="s">
        <v>88</v>
      </c>
      <c r="AV270" s="13" t="s">
        <v>88</v>
      </c>
      <c r="AW270" s="13" t="s">
        <v>32</v>
      </c>
      <c r="AX270" s="13" t="s">
        <v>78</v>
      </c>
      <c r="AY270" s="267" t="s">
        <v>151</v>
      </c>
    </row>
    <row r="271" s="13" customFormat="1">
      <c r="A271" s="13"/>
      <c r="B271" s="257"/>
      <c r="C271" s="258"/>
      <c r="D271" s="253" t="s">
        <v>162</v>
      </c>
      <c r="E271" s="259" t="s">
        <v>1</v>
      </c>
      <c r="F271" s="260" t="s">
        <v>513</v>
      </c>
      <c r="G271" s="258"/>
      <c r="H271" s="261">
        <v>10.5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7" t="s">
        <v>162</v>
      </c>
      <c r="AU271" s="267" t="s">
        <v>88</v>
      </c>
      <c r="AV271" s="13" t="s">
        <v>88</v>
      </c>
      <c r="AW271" s="13" t="s">
        <v>32</v>
      </c>
      <c r="AX271" s="13" t="s">
        <v>78</v>
      </c>
      <c r="AY271" s="267" t="s">
        <v>151</v>
      </c>
    </row>
    <row r="272" s="14" customFormat="1">
      <c r="A272" s="14"/>
      <c r="B272" s="279"/>
      <c r="C272" s="280"/>
      <c r="D272" s="253" t="s">
        <v>162</v>
      </c>
      <c r="E272" s="281" t="s">
        <v>1</v>
      </c>
      <c r="F272" s="282" t="s">
        <v>204</v>
      </c>
      <c r="G272" s="280"/>
      <c r="H272" s="283">
        <v>48.649999999999999</v>
      </c>
      <c r="I272" s="284"/>
      <c r="J272" s="280"/>
      <c r="K272" s="280"/>
      <c r="L272" s="285"/>
      <c r="M272" s="286"/>
      <c r="N272" s="287"/>
      <c r="O272" s="287"/>
      <c r="P272" s="287"/>
      <c r="Q272" s="287"/>
      <c r="R272" s="287"/>
      <c r="S272" s="287"/>
      <c r="T272" s="28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9" t="s">
        <v>162</v>
      </c>
      <c r="AU272" s="289" t="s">
        <v>88</v>
      </c>
      <c r="AV272" s="14" t="s">
        <v>158</v>
      </c>
      <c r="AW272" s="14" t="s">
        <v>32</v>
      </c>
      <c r="AX272" s="14" t="s">
        <v>86</v>
      </c>
      <c r="AY272" s="289" t="s">
        <v>151</v>
      </c>
    </row>
    <row r="273" s="2" customFormat="1" ht="14.4" customHeight="1">
      <c r="A273" s="39"/>
      <c r="B273" s="40"/>
      <c r="C273" s="240" t="s">
        <v>514</v>
      </c>
      <c r="D273" s="240" t="s">
        <v>154</v>
      </c>
      <c r="E273" s="241" t="s">
        <v>515</v>
      </c>
      <c r="F273" s="242" t="s">
        <v>516</v>
      </c>
      <c r="G273" s="243" t="s">
        <v>218</v>
      </c>
      <c r="H273" s="244">
        <v>38.850000000000001</v>
      </c>
      <c r="I273" s="245"/>
      <c r="J273" s="246">
        <f>ROUND(I273*H273,2)</f>
        <v>0</v>
      </c>
      <c r="K273" s="247"/>
      <c r="L273" s="42"/>
      <c r="M273" s="248" t="s">
        <v>1</v>
      </c>
      <c r="N273" s="249" t="s">
        <v>43</v>
      </c>
      <c r="O273" s="92"/>
      <c r="P273" s="250">
        <f>O273*H273</f>
        <v>0</v>
      </c>
      <c r="Q273" s="250">
        <v>1.0000000000000001E-05</v>
      </c>
      <c r="R273" s="250">
        <f>Q273*H273</f>
        <v>0.00038850000000000006</v>
      </c>
      <c r="S273" s="250">
        <v>0</v>
      </c>
      <c r="T273" s="25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2" t="s">
        <v>236</v>
      </c>
      <c r="AT273" s="252" t="s">
        <v>154</v>
      </c>
      <c r="AU273" s="252" t="s">
        <v>88</v>
      </c>
      <c r="AY273" s="16" t="s">
        <v>151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6" t="s">
        <v>86</v>
      </c>
      <c r="BK273" s="140">
        <f>ROUND(I273*H273,2)</f>
        <v>0</v>
      </c>
      <c r="BL273" s="16" t="s">
        <v>236</v>
      </c>
      <c r="BM273" s="252" t="s">
        <v>517</v>
      </c>
    </row>
    <row r="274" s="13" customFormat="1">
      <c r="A274" s="13"/>
      <c r="B274" s="257"/>
      <c r="C274" s="258"/>
      <c r="D274" s="253" t="s">
        <v>162</v>
      </c>
      <c r="E274" s="259" t="s">
        <v>1</v>
      </c>
      <c r="F274" s="260" t="s">
        <v>518</v>
      </c>
      <c r="G274" s="258"/>
      <c r="H274" s="261">
        <v>38.850000000000001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7" t="s">
        <v>162</v>
      </c>
      <c r="AU274" s="267" t="s">
        <v>88</v>
      </c>
      <c r="AV274" s="13" t="s">
        <v>88</v>
      </c>
      <c r="AW274" s="13" t="s">
        <v>32</v>
      </c>
      <c r="AX274" s="13" t="s">
        <v>86</v>
      </c>
      <c r="AY274" s="267" t="s">
        <v>151</v>
      </c>
    </row>
    <row r="275" s="2" customFormat="1" ht="14.4" customHeight="1">
      <c r="A275" s="39"/>
      <c r="B275" s="40"/>
      <c r="C275" s="268" t="s">
        <v>519</v>
      </c>
      <c r="D275" s="268" t="s">
        <v>184</v>
      </c>
      <c r="E275" s="269" t="s">
        <v>520</v>
      </c>
      <c r="F275" s="270" t="s">
        <v>521</v>
      </c>
      <c r="G275" s="271" t="s">
        <v>218</v>
      </c>
      <c r="H275" s="272">
        <v>39.627000000000002</v>
      </c>
      <c r="I275" s="273"/>
      <c r="J275" s="274">
        <f>ROUND(I275*H275,2)</f>
        <v>0</v>
      </c>
      <c r="K275" s="275"/>
      <c r="L275" s="276"/>
      <c r="M275" s="277" t="s">
        <v>1</v>
      </c>
      <c r="N275" s="278" t="s">
        <v>43</v>
      </c>
      <c r="O275" s="92"/>
      <c r="P275" s="250">
        <f>O275*H275</f>
        <v>0</v>
      </c>
      <c r="Q275" s="250">
        <v>0.00035</v>
      </c>
      <c r="R275" s="250">
        <f>Q275*H275</f>
        <v>0.01386945</v>
      </c>
      <c r="S275" s="250">
        <v>0</v>
      </c>
      <c r="T275" s="25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2" t="s">
        <v>312</v>
      </c>
      <c r="AT275" s="252" t="s">
        <v>184</v>
      </c>
      <c r="AU275" s="252" t="s">
        <v>88</v>
      </c>
      <c r="AY275" s="16" t="s">
        <v>151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6" t="s">
        <v>86</v>
      </c>
      <c r="BK275" s="140">
        <f>ROUND(I275*H275,2)</f>
        <v>0</v>
      </c>
      <c r="BL275" s="16" t="s">
        <v>236</v>
      </c>
      <c r="BM275" s="252" t="s">
        <v>522</v>
      </c>
    </row>
    <row r="276" s="13" customFormat="1">
      <c r="A276" s="13"/>
      <c r="B276" s="257"/>
      <c r="C276" s="258"/>
      <c r="D276" s="253" t="s">
        <v>162</v>
      </c>
      <c r="E276" s="258"/>
      <c r="F276" s="260" t="s">
        <v>523</v>
      </c>
      <c r="G276" s="258"/>
      <c r="H276" s="261">
        <v>39.627000000000002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7" t="s">
        <v>162</v>
      </c>
      <c r="AU276" s="267" t="s">
        <v>88</v>
      </c>
      <c r="AV276" s="13" t="s">
        <v>88</v>
      </c>
      <c r="AW276" s="13" t="s">
        <v>4</v>
      </c>
      <c r="AX276" s="13" t="s">
        <v>86</v>
      </c>
      <c r="AY276" s="267" t="s">
        <v>151</v>
      </c>
    </row>
    <row r="277" s="2" customFormat="1" ht="14.4" customHeight="1">
      <c r="A277" s="39"/>
      <c r="B277" s="40"/>
      <c r="C277" s="240" t="s">
        <v>524</v>
      </c>
      <c r="D277" s="240" t="s">
        <v>154</v>
      </c>
      <c r="E277" s="241" t="s">
        <v>525</v>
      </c>
      <c r="F277" s="242" t="s">
        <v>526</v>
      </c>
      <c r="G277" s="243" t="s">
        <v>218</v>
      </c>
      <c r="H277" s="244">
        <v>1.3999999999999999</v>
      </c>
      <c r="I277" s="245"/>
      <c r="J277" s="246">
        <f>ROUND(I277*H277,2)</f>
        <v>0</v>
      </c>
      <c r="K277" s="247"/>
      <c r="L277" s="42"/>
      <c r="M277" s="248" t="s">
        <v>1</v>
      </c>
      <c r="N277" s="249" t="s">
        <v>43</v>
      </c>
      <c r="O277" s="92"/>
      <c r="P277" s="250">
        <f>O277*H277</f>
        <v>0</v>
      </c>
      <c r="Q277" s="250">
        <v>0</v>
      </c>
      <c r="R277" s="250">
        <f>Q277*H277</f>
        <v>0</v>
      </c>
      <c r="S277" s="250">
        <v>0</v>
      </c>
      <c r="T277" s="25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2" t="s">
        <v>236</v>
      </c>
      <c r="AT277" s="252" t="s">
        <v>154</v>
      </c>
      <c r="AU277" s="252" t="s">
        <v>88</v>
      </c>
      <c r="AY277" s="16" t="s">
        <v>151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6" t="s">
        <v>86</v>
      </c>
      <c r="BK277" s="140">
        <f>ROUND(I277*H277,2)</f>
        <v>0</v>
      </c>
      <c r="BL277" s="16" t="s">
        <v>236</v>
      </c>
      <c r="BM277" s="252" t="s">
        <v>527</v>
      </c>
    </row>
    <row r="278" s="13" customFormat="1">
      <c r="A278" s="13"/>
      <c r="B278" s="257"/>
      <c r="C278" s="258"/>
      <c r="D278" s="253" t="s">
        <v>162</v>
      </c>
      <c r="E278" s="259" t="s">
        <v>1</v>
      </c>
      <c r="F278" s="260" t="s">
        <v>528</v>
      </c>
      <c r="G278" s="258"/>
      <c r="H278" s="261">
        <v>1.3999999999999999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7" t="s">
        <v>162</v>
      </c>
      <c r="AU278" s="267" t="s">
        <v>88</v>
      </c>
      <c r="AV278" s="13" t="s">
        <v>88</v>
      </c>
      <c r="AW278" s="13" t="s">
        <v>32</v>
      </c>
      <c r="AX278" s="13" t="s">
        <v>86</v>
      </c>
      <c r="AY278" s="267" t="s">
        <v>151</v>
      </c>
    </row>
    <row r="279" s="2" customFormat="1" ht="14.4" customHeight="1">
      <c r="A279" s="39"/>
      <c r="B279" s="40"/>
      <c r="C279" s="268" t="s">
        <v>529</v>
      </c>
      <c r="D279" s="268" t="s">
        <v>184</v>
      </c>
      <c r="E279" s="269" t="s">
        <v>530</v>
      </c>
      <c r="F279" s="270" t="s">
        <v>531</v>
      </c>
      <c r="G279" s="271" t="s">
        <v>218</v>
      </c>
      <c r="H279" s="272">
        <v>1.4279999999999999</v>
      </c>
      <c r="I279" s="273"/>
      <c r="J279" s="274">
        <f>ROUND(I279*H279,2)</f>
        <v>0</v>
      </c>
      <c r="K279" s="275"/>
      <c r="L279" s="276"/>
      <c r="M279" s="277" t="s">
        <v>1</v>
      </c>
      <c r="N279" s="278" t="s">
        <v>43</v>
      </c>
      <c r="O279" s="92"/>
      <c r="P279" s="250">
        <f>O279*H279</f>
        <v>0</v>
      </c>
      <c r="Q279" s="250">
        <v>0.00017000000000000001</v>
      </c>
      <c r="R279" s="250">
        <f>Q279*H279</f>
        <v>0.00024276000000000001</v>
      </c>
      <c r="S279" s="250">
        <v>0</v>
      </c>
      <c r="T279" s="25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2" t="s">
        <v>312</v>
      </c>
      <c r="AT279" s="252" t="s">
        <v>184</v>
      </c>
      <c r="AU279" s="252" t="s">
        <v>88</v>
      </c>
      <c r="AY279" s="16" t="s">
        <v>151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6" t="s">
        <v>86</v>
      </c>
      <c r="BK279" s="140">
        <f>ROUND(I279*H279,2)</f>
        <v>0</v>
      </c>
      <c r="BL279" s="16" t="s">
        <v>236</v>
      </c>
      <c r="BM279" s="252" t="s">
        <v>532</v>
      </c>
    </row>
    <row r="280" s="13" customFormat="1">
      <c r="A280" s="13"/>
      <c r="B280" s="257"/>
      <c r="C280" s="258"/>
      <c r="D280" s="253" t="s">
        <v>162</v>
      </c>
      <c r="E280" s="258"/>
      <c r="F280" s="260" t="s">
        <v>533</v>
      </c>
      <c r="G280" s="258"/>
      <c r="H280" s="261">
        <v>1.4279999999999999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7" t="s">
        <v>162</v>
      </c>
      <c r="AU280" s="267" t="s">
        <v>88</v>
      </c>
      <c r="AV280" s="13" t="s">
        <v>88</v>
      </c>
      <c r="AW280" s="13" t="s">
        <v>4</v>
      </c>
      <c r="AX280" s="13" t="s">
        <v>86</v>
      </c>
      <c r="AY280" s="267" t="s">
        <v>151</v>
      </c>
    </row>
    <row r="281" s="2" customFormat="1" ht="14.4" customHeight="1">
      <c r="A281" s="39"/>
      <c r="B281" s="40"/>
      <c r="C281" s="240" t="s">
        <v>534</v>
      </c>
      <c r="D281" s="240" t="s">
        <v>154</v>
      </c>
      <c r="E281" s="241" t="s">
        <v>535</v>
      </c>
      <c r="F281" s="242" t="s">
        <v>536</v>
      </c>
      <c r="G281" s="243" t="s">
        <v>218</v>
      </c>
      <c r="H281" s="244">
        <v>38.850000000000001</v>
      </c>
      <c r="I281" s="245"/>
      <c r="J281" s="246">
        <f>ROUND(I281*H281,2)</f>
        <v>0</v>
      </c>
      <c r="K281" s="247"/>
      <c r="L281" s="42"/>
      <c r="M281" s="248" t="s">
        <v>1</v>
      </c>
      <c r="N281" s="249" t="s">
        <v>43</v>
      </c>
      <c r="O281" s="92"/>
      <c r="P281" s="250">
        <f>O281*H281</f>
        <v>0</v>
      </c>
      <c r="Q281" s="250">
        <v>3.0000000000000001E-05</v>
      </c>
      <c r="R281" s="250">
        <f>Q281*H281</f>
        <v>0.0011655000000000001</v>
      </c>
      <c r="S281" s="250">
        <v>0</v>
      </c>
      <c r="T281" s="25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2" t="s">
        <v>236</v>
      </c>
      <c r="AT281" s="252" t="s">
        <v>154</v>
      </c>
      <c r="AU281" s="252" t="s">
        <v>88</v>
      </c>
      <c r="AY281" s="16" t="s">
        <v>151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6" t="s">
        <v>86</v>
      </c>
      <c r="BK281" s="140">
        <f>ROUND(I281*H281,2)</f>
        <v>0</v>
      </c>
      <c r="BL281" s="16" t="s">
        <v>236</v>
      </c>
      <c r="BM281" s="252" t="s">
        <v>537</v>
      </c>
    </row>
    <row r="282" s="2" customFormat="1" ht="24.15" customHeight="1">
      <c r="A282" s="39"/>
      <c r="B282" s="40"/>
      <c r="C282" s="240" t="s">
        <v>538</v>
      </c>
      <c r="D282" s="240" t="s">
        <v>154</v>
      </c>
      <c r="E282" s="241" t="s">
        <v>539</v>
      </c>
      <c r="F282" s="242" t="s">
        <v>540</v>
      </c>
      <c r="G282" s="243" t="s">
        <v>157</v>
      </c>
      <c r="H282" s="244">
        <v>37.729999999999997</v>
      </c>
      <c r="I282" s="245"/>
      <c r="J282" s="246">
        <f>ROUND(I282*H282,2)</f>
        <v>0</v>
      </c>
      <c r="K282" s="247"/>
      <c r="L282" s="42"/>
      <c r="M282" s="248" t="s">
        <v>1</v>
      </c>
      <c r="N282" s="249" t="s">
        <v>43</v>
      </c>
      <c r="O282" s="92"/>
      <c r="P282" s="250">
        <f>O282*H282</f>
        <v>0</v>
      </c>
      <c r="Q282" s="250">
        <v>0</v>
      </c>
      <c r="R282" s="250">
        <f>Q282*H282</f>
        <v>0</v>
      </c>
      <c r="S282" s="250">
        <v>0</v>
      </c>
      <c r="T282" s="25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52" t="s">
        <v>236</v>
      </c>
      <c r="AT282" s="252" t="s">
        <v>154</v>
      </c>
      <c r="AU282" s="252" t="s">
        <v>88</v>
      </c>
      <c r="AY282" s="16" t="s">
        <v>151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6" t="s">
        <v>86</v>
      </c>
      <c r="BK282" s="140">
        <f>ROUND(I282*H282,2)</f>
        <v>0</v>
      </c>
      <c r="BL282" s="16" t="s">
        <v>236</v>
      </c>
      <c r="BM282" s="252" t="s">
        <v>541</v>
      </c>
    </row>
    <row r="283" s="13" customFormat="1">
      <c r="A283" s="13"/>
      <c r="B283" s="257"/>
      <c r="C283" s="258"/>
      <c r="D283" s="253" t="s">
        <v>162</v>
      </c>
      <c r="E283" s="259" t="s">
        <v>1</v>
      </c>
      <c r="F283" s="260" t="s">
        <v>478</v>
      </c>
      <c r="G283" s="258"/>
      <c r="H283" s="261">
        <v>11.6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7" t="s">
        <v>162</v>
      </c>
      <c r="AU283" s="267" t="s">
        <v>88</v>
      </c>
      <c r="AV283" s="13" t="s">
        <v>88</v>
      </c>
      <c r="AW283" s="13" t="s">
        <v>32</v>
      </c>
      <c r="AX283" s="13" t="s">
        <v>78</v>
      </c>
      <c r="AY283" s="267" t="s">
        <v>151</v>
      </c>
    </row>
    <row r="284" s="13" customFormat="1">
      <c r="A284" s="13"/>
      <c r="B284" s="257"/>
      <c r="C284" s="258"/>
      <c r="D284" s="253" t="s">
        <v>162</v>
      </c>
      <c r="E284" s="259" t="s">
        <v>1</v>
      </c>
      <c r="F284" s="260" t="s">
        <v>479</v>
      </c>
      <c r="G284" s="258"/>
      <c r="H284" s="261">
        <v>26.129999999999999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7" t="s">
        <v>162</v>
      </c>
      <c r="AU284" s="267" t="s">
        <v>88</v>
      </c>
      <c r="AV284" s="13" t="s">
        <v>88</v>
      </c>
      <c r="AW284" s="13" t="s">
        <v>32</v>
      </c>
      <c r="AX284" s="13" t="s">
        <v>78</v>
      </c>
      <c r="AY284" s="267" t="s">
        <v>151</v>
      </c>
    </row>
    <row r="285" s="14" customFormat="1">
      <c r="A285" s="14"/>
      <c r="B285" s="279"/>
      <c r="C285" s="280"/>
      <c r="D285" s="253" t="s">
        <v>162</v>
      </c>
      <c r="E285" s="281" t="s">
        <v>1</v>
      </c>
      <c r="F285" s="282" t="s">
        <v>204</v>
      </c>
      <c r="G285" s="280"/>
      <c r="H285" s="283">
        <v>37.729999999999997</v>
      </c>
      <c r="I285" s="284"/>
      <c r="J285" s="280"/>
      <c r="K285" s="280"/>
      <c r="L285" s="285"/>
      <c r="M285" s="286"/>
      <c r="N285" s="287"/>
      <c r="O285" s="287"/>
      <c r="P285" s="287"/>
      <c r="Q285" s="287"/>
      <c r="R285" s="287"/>
      <c r="S285" s="287"/>
      <c r="T285" s="28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89" t="s">
        <v>162</v>
      </c>
      <c r="AU285" s="289" t="s">
        <v>88</v>
      </c>
      <c r="AV285" s="14" t="s">
        <v>158</v>
      </c>
      <c r="AW285" s="14" t="s">
        <v>32</v>
      </c>
      <c r="AX285" s="14" t="s">
        <v>86</v>
      </c>
      <c r="AY285" s="289" t="s">
        <v>151</v>
      </c>
    </row>
    <row r="286" s="2" customFormat="1" ht="14.4" customHeight="1">
      <c r="A286" s="39"/>
      <c r="B286" s="40"/>
      <c r="C286" s="240" t="s">
        <v>542</v>
      </c>
      <c r="D286" s="240" t="s">
        <v>154</v>
      </c>
      <c r="E286" s="241" t="s">
        <v>543</v>
      </c>
      <c r="F286" s="242" t="s">
        <v>544</v>
      </c>
      <c r="G286" s="243" t="s">
        <v>157</v>
      </c>
      <c r="H286" s="244">
        <v>36.299999999999997</v>
      </c>
      <c r="I286" s="245"/>
      <c r="J286" s="246">
        <f>ROUND(I286*H286,2)</f>
        <v>0</v>
      </c>
      <c r="K286" s="247"/>
      <c r="L286" s="42"/>
      <c r="M286" s="248" t="s">
        <v>1</v>
      </c>
      <c r="N286" s="249" t="s">
        <v>43</v>
      </c>
      <c r="O286" s="92"/>
      <c r="P286" s="250">
        <f>O286*H286</f>
        <v>0</v>
      </c>
      <c r="Q286" s="250">
        <v>0</v>
      </c>
      <c r="R286" s="250">
        <f>Q286*H286</f>
        <v>0</v>
      </c>
      <c r="S286" s="250">
        <v>0</v>
      </c>
      <c r="T286" s="25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2" t="s">
        <v>236</v>
      </c>
      <c r="AT286" s="252" t="s">
        <v>154</v>
      </c>
      <c r="AU286" s="252" t="s">
        <v>88</v>
      </c>
      <c r="AY286" s="16" t="s">
        <v>151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6" t="s">
        <v>86</v>
      </c>
      <c r="BK286" s="140">
        <f>ROUND(I286*H286,2)</f>
        <v>0</v>
      </c>
      <c r="BL286" s="16" t="s">
        <v>236</v>
      </c>
      <c r="BM286" s="252" t="s">
        <v>545</v>
      </c>
    </row>
    <row r="287" s="13" customFormat="1">
      <c r="A287" s="13"/>
      <c r="B287" s="257"/>
      <c r="C287" s="258"/>
      <c r="D287" s="253" t="s">
        <v>162</v>
      </c>
      <c r="E287" s="259" t="s">
        <v>1</v>
      </c>
      <c r="F287" s="260" t="s">
        <v>478</v>
      </c>
      <c r="G287" s="258"/>
      <c r="H287" s="261">
        <v>11.6</v>
      </c>
      <c r="I287" s="262"/>
      <c r="J287" s="258"/>
      <c r="K287" s="258"/>
      <c r="L287" s="263"/>
      <c r="M287" s="264"/>
      <c r="N287" s="265"/>
      <c r="O287" s="265"/>
      <c r="P287" s="265"/>
      <c r="Q287" s="265"/>
      <c r="R287" s="265"/>
      <c r="S287" s="265"/>
      <c r="T287" s="26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7" t="s">
        <v>162</v>
      </c>
      <c r="AU287" s="267" t="s">
        <v>88</v>
      </c>
      <c r="AV287" s="13" t="s">
        <v>88</v>
      </c>
      <c r="AW287" s="13" t="s">
        <v>32</v>
      </c>
      <c r="AX287" s="13" t="s">
        <v>78</v>
      </c>
      <c r="AY287" s="267" t="s">
        <v>151</v>
      </c>
    </row>
    <row r="288" s="13" customFormat="1">
      <c r="A288" s="13"/>
      <c r="B288" s="257"/>
      <c r="C288" s="258"/>
      <c r="D288" s="253" t="s">
        <v>162</v>
      </c>
      <c r="E288" s="259" t="s">
        <v>1</v>
      </c>
      <c r="F288" s="260" t="s">
        <v>496</v>
      </c>
      <c r="G288" s="258"/>
      <c r="H288" s="261">
        <v>18.800000000000001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7" t="s">
        <v>162</v>
      </c>
      <c r="AU288" s="267" t="s">
        <v>88</v>
      </c>
      <c r="AV288" s="13" t="s">
        <v>88</v>
      </c>
      <c r="AW288" s="13" t="s">
        <v>32</v>
      </c>
      <c r="AX288" s="13" t="s">
        <v>78</v>
      </c>
      <c r="AY288" s="267" t="s">
        <v>151</v>
      </c>
    </row>
    <row r="289" s="13" customFormat="1">
      <c r="A289" s="13"/>
      <c r="B289" s="257"/>
      <c r="C289" s="258"/>
      <c r="D289" s="253" t="s">
        <v>162</v>
      </c>
      <c r="E289" s="259" t="s">
        <v>1</v>
      </c>
      <c r="F289" s="260" t="s">
        <v>497</v>
      </c>
      <c r="G289" s="258"/>
      <c r="H289" s="261">
        <v>5.9000000000000004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7" t="s">
        <v>162</v>
      </c>
      <c r="AU289" s="267" t="s">
        <v>88</v>
      </c>
      <c r="AV289" s="13" t="s">
        <v>88</v>
      </c>
      <c r="AW289" s="13" t="s">
        <v>32</v>
      </c>
      <c r="AX289" s="13" t="s">
        <v>78</v>
      </c>
      <c r="AY289" s="267" t="s">
        <v>151</v>
      </c>
    </row>
    <row r="290" s="14" customFormat="1">
      <c r="A290" s="14"/>
      <c r="B290" s="279"/>
      <c r="C290" s="280"/>
      <c r="D290" s="253" t="s">
        <v>162</v>
      </c>
      <c r="E290" s="281" t="s">
        <v>1</v>
      </c>
      <c r="F290" s="282" t="s">
        <v>204</v>
      </c>
      <c r="G290" s="280"/>
      <c r="H290" s="283">
        <v>36.299999999999997</v>
      </c>
      <c r="I290" s="284"/>
      <c r="J290" s="280"/>
      <c r="K290" s="280"/>
      <c r="L290" s="285"/>
      <c r="M290" s="286"/>
      <c r="N290" s="287"/>
      <c r="O290" s="287"/>
      <c r="P290" s="287"/>
      <c r="Q290" s="287"/>
      <c r="R290" s="287"/>
      <c r="S290" s="287"/>
      <c r="T290" s="28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9" t="s">
        <v>162</v>
      </c>
      <c r="AU290" s="289" t="s">
        <v>88</v>
      </c>
      <c r="AV290" s="14" t="s">
        <v>158</v>
      </c>
      <c r="AW290" s="14" t="s">
        <v>32</v>
      </c>
      <c r="AX290" s="14" t="s">
        <v>86</v>
      </c>
      <c r="AY290" s="289" t="s">
        <v>151</v>
      </c>
    </row>
    <row r="291" s="2" customFormat="1" ht="24.15" customHeight="1">
      <c r="A291" s="39"/>
      <c r="B291" s="40"/>
      <c r="C291" s="240" t="s">
        <v>546</v>
      </c>
      <c r="D291" s="240" t="s">
        <v>154</v>
      </c>
      <c r="E291" s="241" t="s">
        <v>547</v>
      </c>
      <c r="F291" s="242" t="s">
        <v>548</v>
      </c>
      <c r="G291" s="243" t="s">
        <v>231</v>
      </c>
      <c r="H291" s="244">
        <v>0.73899999999999999</v>
      </c>
      <c r="I291" s="245"/>
      <c r="J291" s="246">
        <f>ROUND(I291*H291,2)</f>
        <v>0</v>
      </c>
      <c r="K291" s="247"/>
      <c r="L291" s="42"/>
      <c r="M291" s="248" t="s">
        <v>1</v>
      </c>
      <c r="N291" s="249" t="s">
        <v>43</v>
      </c>
      <c r="O291" s="92"/>
      <c r="P291" s="250">
        <f>O291*H291</f>
        <v>0</v>
      </c>
      <c r="Q291" s="250">
        <v>0</v>
      </c>
      <c r="R291" s="250">
        <f>Q291*H291</f>
        <v>0</v>
      </c>
      <c r="S291" s="250">
        <v>0</v>
      </c>
      <c r="T291" s="25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2" t="s">
        <v>236</v>
      </c>
      <c r="AT291" s="252" t="s">
        <v>154</v>
      </c>
      <c r="AU291" s="252" t="s">
        <v>88</v>
      </c>
      <c r="AY291" s="16" t="s">
        <v>151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6" t="s">
        <v>86</v>
      </c>
      <c r="BK291" s="140">
        <f>ROUND(I291*H291,2)</f>
        <v>0</v>
      </c>
      <c r="BL291" s="16" t="s">
        <v>236</v>
      </c>
      <c r="BM291" s="252" t="s">
        <v>549</v>
      </c>
    </row>
    <row r="292" s="2" customFormat="1" ht="24.15" customHeight="1">
      <c r="A292" s="39"/>
      <c r="B292" s="40"/>
      <c r="C292" s="240" t="s">
        <v>550</v>
      </c>
      <c r="D292" s="240" t="s">
        <v>154</v>
      </c>
      <c r="E292" s="241" t="s">
        <v>551</v>
      </c>
      <c r="F292" s="242" t="s">
        <v>552</v>
      </c>
      <c r="G292" s="243" t="s">
        <v>231</v>
      </c>
      <c r="H292" s="244">
        <v>0.73899999999999999</v>
      </c>
      <c r="I292" s="245"/>
      <c r="J292" s="246">
        <f>ROUND(I292*H292,2)</f>
        <v>0</v>
      </c>
      <c r="K292" s="247"/>
      <c r="L292" s="42"/>
      <c r="M292" s="248" t="s">
        <v>1</v>
      </c>
      <c r="N292" s="249" t="s">
        <v>43</v>
      </c>
      <c r="O292" s="92"/>
      <c r="P292" s="250">
        <f>O292*H292</f>
        <v>0</v>
      </c>
      <c r="Q292" s="250">
        <v>0</v>
      </c>
      <c r="R292" s="250">
        <f>Q292*H292</f>
        <v>0</v>
      </c>
      <c r="S292" s="250">
        <v>0</v>
      </c>
      <c r="T292" s="25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2" t="s">
        <v>236</v>
      </c>
      <c r="AT292" s="252" t="s">
        <v>154</v>
      </c>
      <c r="AU292" s="252" t="s">
        <v>88</v>
      </c>
      <c r="AY292" s="16" t="s">
        <v>151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6" t="s">
        <v>86</v>
      </c>
      <c r="BK292" s="140">
        <f>ROUND(I292*H292,2)</f>
        <v>0</v>
      </c>
      <c r="BL292" s="16" t="s">
        <v>236</v>
      </c>
      <c r="BM292" s="252" t="s">
        <v>553</v>
      </c>
    </row>
    <row r="293" s="2" customFormat="1" ht="24.15" customHeight="1">
      <c r="A293" s="39"/>
      <c r="B293" s="40"/>
      <c r="C293" s="240" t="s">
        <v>554</v>
      </c>
      <c r="D293" s="240" t="s">
        <v>154</v>
      </c>
      <c r="E293" s="241" t="s">
        <v>555</v>
      </c>
      <c r="F293" s="242" t="s">
        <v>556</v>
      </c>
      <c r="G293" s="243" t="s">
        <v>231</v>
      </c>
      <c r="H293" s="244">
        <v>0.73899999999999999</v>
      </c>
      <c r="I293" s="245"/>
      <c r="J293" s="246">
        <f>ROUND(I293*H293,2)</f>
        <v>0</v>
      </c>
      <c r="K293" s="247"/>
      <c r="L293" s="42"/>
      <c r="M293" s="248" t="s">
        <v>1</v>
      </c>
      <c r="N293" s="249" t="s">
        <v>43</v>
      </c>
      <c r="O293" s="92"/>
      <c r="P293" s="250">
        <f>O293*H293</f>
        <v>0</v>
      </c>
      <c r="Q293" s="250">
        <v>0</v>
      </c>
      <c r="R293" s="250">
        <f>Q293*H293</f>
        <v>0</v>
      </c>
      <c r="S293" s="250">
        <v>0</v>
      </c>
      <c r="T293" s="25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52" t="s">
        <v>236</v>
      </c>
      <c r="AT293" s="252" t="s">
        <v>154</v>
      </c>
      <c r="AU293" s="252" t="s">
        <v>88</v>
      </c>
      <c r="AY293" s="16" t="s">
        <v>151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6" t="s">
        <v>86</v>
      </c>
      <c r="BK293" s="140">
        <f>ROUND(I293*H293,2)</f>
        <v>0</v>
      </c>
      <c r="BL293" s="16" t="s">
        <v>236</v>
      </c>
      <c r="BM293" s="252" t="s">
        <v>557</v>
      </c>
    </row>
    <row r="294" s="12" customFormat="1" ht="22.8" customHeight="1">
      <c r="A294" s="12"/>
      <c r="B294" s="224"/>
      <c r="C294" s="225"/>
      <c r="D294" s="226" t="s">
        <v>77</v>
      </c>
      <c r="E294" s="238" t="s">
        <v>558</v>
      </c>
      <c r="F294" s="238" t="s">
        <v>559</v>
      </c>
      <c r="G294" s="225"/>
      <c r="H294" s="225"/>
      <c r="I294" s="228"/>
      <c r="J294" s="239">
        <f>BK294</f>
        <v>0</v>
      </c>
      <c r="K294" s="225"/>
      <c r="L294" s="230"/>
      <c r="M294" s="231"/>
      <c r="N294" s="232"/>
      <c r="O294" s="232"/>
      <c r="P294" s="233">
        <f>SUM(P295:P308)</f>
        <v>0</v>
      </c>
      <c r="Q294" s="232"/>
      <c r="R294" s="233">
        <f>SUM(R295:R308)</f>
        <v>0.18242739999999999</v>
      </c>
      <c r="S294" s="232"/>
      <c r="T294" s="234">
        <f>SUM(T295:T308)</f>
        <v>0.19203199999999998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5" t="s">
        <v>88</v>
      </c>
      <c r="AT294" s="236" t="s">
        <v>77</v>
      </c>
      <c r="AU294" s="236" t="s">
        <v>86</v>
      </c>
      <c r="AY294" s="235" t="s">
        <v>151</v>
      </c>
      <c r="BK294" s="237">
        <f>SUM(BK295:BK308)</f>
        <v>0</v>
      </c>
    </row>
    <row r="295" s="2" customFormat="1" ht="14.4" customHeight="1">
      <c r="A295" s="39"/>
      <c r="B295" s="40"/>
      <c r="C295" s="240" t="s">
        <v>560</v>
      </c>
      <c r="D295" s="240" t="s">
        <v>154</v>
      </c>
      <c r="E295" s="241" t="s">
        <v>561</v>
      </c>
      <c r="F295" s="242" t="s">
        <v>562</v>
      </c>
      <c r="G295" s="243" t="s">
        <v>157</v>
      </c>
      <c r="H295" s="244">
        <v>8.8599999999999994</v>
      </c>
      <c r="I295" s="245"/>
      <c r="J295" s="246">
        <f>ROUND(I295*H295,2)</f>
        <v>0</v>
      </c>
      <c r="K295" s="247"/>
      <c r="L295" s="42"/>
      <c r="M295" s="248" t="s">
        <v>1</v>
      </c>
      <c r="N295" s="249" t="s">
        <v>43</v>
      </c>
      <c r="O295" s="92"/>
      <c r="P295" s="250">
        <f>O295*H295</f>
        <v>0</v>
      </c>
      <c r="Q295" s="250">
        <v>0</v>
      </c>
      <c r="R295" s="250">
        <f>Q295*H295</f>
        <v>0</v>
      </c>
      <c r="S295" s="250">
        <v>0</v>
      </c>
      <c r="T295" s="25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2" t="s">
        <v>236</v>
      </c>
      <c r="AT295" s="252" t="s">
        <v>154</v>
      </c>
      <c r="AU295" s="252" t="s">
        <v>88</v>
      </c>
      <c r="AY295" s="16" t="s">
        <v>151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6" t="s">
        <v>86</v>
      </c>
      <c r="BK295" s="140">
        <f>ROUND(I295*H295,2)</f>
        <v>0</v>
      </c>
      <c r="BL295" s="16" t="s">
        <v>236</v>
      </c>
      <c r="BM295" s="252" t="s">
        <v>563</v>
      </c>
    </row>
    <row r="296" s="2" customFormat="1" ht="14.4" customHeight="1">
      <c r="A296" s="39"/>
      <c r="B296" s="40"/>
      <c r="C296" s="240" t="s">
        <v>564</v>
      </c>
      <c r="D296" s="240" t="s">
        <v>154</v>
      </c>
      <c r="E296" s="241" t="s">
        <v>565</v>
      </c>
      <c r="F296" s="242" t="s">
        <v>566</v>
      </c>
      <c r="G296" s="243" t="s">
        <v>157</v>
      </c>
      <c r="H296" s="244">
        <v>8.8599999999999994</v>
      </c>
      <c r="I296" s="245"/>
      <c r="J296" s="246">
        <f>ROUND(I296*H296,2)</f>
        <v>0</v>
      </c>
      <c r="K296" s="247"/>
      <c r="L296" s="42"/>
      <c r="M296" s="248" t="s">
        <v>1</v>
      </c>
      <c r="N296" s="249" t="s">
        <v>43</v>
      </c>
      <c r="O296" s="92"/>
      <c r="P296" s="250">
        <f>O296*H296</f>
        <v>0</v>
      </c>
      <c r="Q296" s="250">
        <v>0.00029999999999999997</v>
      </c>
      <c r="R296" s="250">
        <f>Q296*H296</f>
        <v>0.0026579999999999998</v>
      </c>
      <c r="S296" s="250">
        <v>0</v>
      </c>
      <c r="T296" s="25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2" t="s">
        <v>236</v>
      </c>
      <c r="AT296" s="252" t="s">
        <v>154</v>
      </c>
      <c r="AU296" s="252" t="s">
        <v>88</v>
      </c>
      <c r="AY296" s="16" t="s">
        <v>151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6" t="s">
        <v>86</v>
      </c>
      <c r="BK296" s="140">
        <f>ROUND(I296*H296,2)</f>
        <v>0</v>
      </c>
      <c r="BL296" s="16" t="s">
        <v>236</v>
      </c>
      <c r="BM296" s="252" t="s">
        <v>567</v>
      </c>
    </row>
    <row r="297" s="2" customFormat="1" ht="24.15" customHeight="1">
      <c r="A297" s="39"/>
      <c r="B297" s="40"/>
      <c r="C297" s="240" t="s">
        <v>568</v>
      </c>
      <c r="D297" s="240" t="s">
        <v>154</v>
      </c>
      <c r="E297" s="241" t="s">
        <v>569</v>
      </c>
      <c r="F297" s="242" t="s">
        <v>570</v>
      </c>
      <c r="G297" s="243" t="s">
        <v>157</v>
      </c>
      <c r="H297" s="244">
        <v>7.0599999999999996</v>
      </c>
      <c r="I297" s="245"/>
      <c r="J297" s="246">
        <f>ROUND(I297*H297,2)</f>
        <v>0</v>
      </c>
      <c r="K297" s="247"/>
      <c r="L297" s="42"/>
      <c r="M297" s="248" t="s">
        <v>1</v>
      </c>
      <c r="N297" s="249" t="s">
        <v>43</v>
      </c>
      <c r="O297" s="92"/>
      <c r="P297" s="250">
        <f>O297*H297</f>
        <v>0</v>
      </c>
      <c r="Q297" s="250">
        <v>0</v>
      </c>
      <c r="R297" s="250">
        <f>Q297*H297</f>
        <v>0</v>
      </c>
      <c r="S297" s="250">
        <v>0.027199999999999998</v>
      </c>
      <c r="T297" s="251">
        <f>S297*H297</f>
        <v>0.19203199999999998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52" t="s">
        <v>236</v>
      </c>
      <c r="AT297" s="252" t="s">
        <v>154</v>
      </c>
      <c r="AU297" s="252" t="s">
        <v>88</v>
      </c>
      <c r="AY297" s="16" t="s">
        <v>151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6" t="s">
        <v>86</v>
      </c>
      <c r="BK297" s="140">
        <f>ROUND(I297*H297,2)</f>
        <v>0</v>
      </c>
      <c r="BL297" s="16" t="s">
        <v>236</v>
      </c>
      <c r="BM297" s="252" t="s">
        <v>571</v>
      </c>
    </row>
    <row r="298" s="13" customFormat="1">
      <c r="A298" s="13"/>
      <c r="B298" s="257"/>
      <c r="C298" s="258"/>
      <c r="D298" s="253" t="s">
        <v>162</v>
      </c>
      <c r="E298" s="259" t="s">
        <v>1</v>
      </c>
      <c r="F298" s="260" t="s">
        <v>572</v>
      </c>
      <c r="G298" s="258"/>
      <c r="H298" s="261">
        <v>7.0599999999999996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7" t="s">
        <v>162</v>
      </c>
      <c r="AU298" s="267" t="s">
        <v>88</v>
      </c>
      <c r="AV298" s="13" t="s">
        <v>88</v>
      </c>
      <c r="AW298" s="13" t="s">
        <v>32</v>
      </c>
      <c r="AX298" s="13" t="s">
        <v>86</v>
      </c>
      <c r="AY298" s="267" t="s">
        <v>151</v>
      </c>
    </row>
    <row r="299" s="2" customFormat="1" ht="24.15" customHeight="1">
      <c r="A299" s="39"/>
      <c r="B299" s="40"/>
      <c r="C299" s="240" t="s">
        <v>573</v>
      </c>
      <c r="D299" s="240" t="s">
        <v>154</v>
      </c>
      <c r="E299" s="241" t="s">
        <v>574</v>
      </c>
      <c r="F299" s="242" t="s">
        <v>575</v>
      </c>
      <c r="G299" s="243" t="s">
        <v>157</v>
      </c>
      <c r="H299" s="244">
        <v>8.8599999999999994</v>
      </c>
      <c r="I299" s="245"/>
      <c r="J299" s="246">
        <f>ROUND(I299*H299,2)</f>
        <v>0</v>
      </c>
      <c r="K299" s="247"/>
      <c r="L299" s="42"/>
      <c r="M299" s="248" t="s">
        <v>1</v>
      </c>
      <c r="N299" s="249" t="s">
        <v>43</v>
      </c>
      <c r="O299" s="92"/>
      <c r="P299" s="250">
        <f>O299*H299</f>
        <v>0</v>
      </c>
      <c r="Q299" s="250">
        <v>0.0060499999999999998</v>
      </c>
      <c r="R299" s="250">
        <f>Q299*H299</f>
        <v>0.053602999999999998</v>
      </c>
      <c r="S299" s="250">
        <v>0</v>
      </c>
      <c r="T299" s="25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52" t="s">
        <v>236</v>
      </c>
      <c r="AT299" s="252" t="s">
        <v>154</v>
      </c>
      <c r="AU299" s="252" t="s">
        <v>88</v>
      </c>
      <c r="AY299" s="16" t="s">
        <v>151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6" t="s">
        <v>86</v>
      </c>
      <c r="BK299" s="140">
        <f>ROUND(I299*H299,2)</f>
        <v>0</v>
      </c>
      <c r="BL299" s="16" t="s">
        <v>236</v>
      </c>
      <c r="BM299" s="252" t="s">
        <v>576</v>
      </c>
    </row>
    <row r="300" s="13" customFormat="1">
      <c r="A300" s="13"/>
      <c r="B300" s="257"/>
      <c r="C300" s="258"/>
      <c r="D300" s="253" t="s">
        <v>162</v>
      </c>
      <c r="E300" s="259" t="s">
        <v>1</v>
      </c>
      <c r="F300" s="260" t="s">
        <v>577</v>
      </c>
      <c r="G300" s="258"/>
      <c r="H300" s="261">
        <v>1.8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7" t="s">
        <v>162</v>
      </c>
      <c r="AU300" s="267" t="s">
        <v>88</v>
      </c>
      <c r="AV300" s="13" t="s">
        <v>88</v>
      </c>
      <c r="AW300" s="13" t="s">
        <v>32</v>
      </c>
      <c r="AX300" s="13" t="s">
        <v>78</v>
      </c>
      <c r="AY300" s="267" t="s">
        <v>151</v>
      </c>
    </row>
    <row r="301" s="13" customFormat="1">
      <c r="A301" s="13"/>
      <c r="B301" s="257"/>
      <c r="C301" s="258"/>
      <c r="D301" s="253" t="s">
        <v>162</v>
      </c>
      <c r="E301" s="259" t="s">
        <v>1</v>
      </c>
      <c r="F301" s="260" t="s">
        <v>572</v>
      </c>
      <c r="G301" s="258"/>
      <c r="H301" s="261">
        <v>7.0599999999999996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7" t="s">
        <v>162</v>
      </c>
      <c r="AU301" s="267" t="s">
        <v>88</v>
      </c>
      <c r="AV301" s="13" t="s">
        <v>88</v>
      </c>
      <c r="AW301" s="13" t="s">
        <v>32</v>
      </c>
      <c r="AX301" s="13" t="s">
        <v>78</v>
      </c>
      <c r="AY301" s="267" t="s">
        <v>151</v>
      </c>
    </row>
    <row r="302" s="14" customFormat="1">
      <c r="A302" s="14"/>
      <c r="B302" s="279"/>
      <c r="C302" s="280"/>
      <c r="D302" s="253" t="s">
        <v>162</v>
      </c>
      <c r="E302" s="281" t="s">
        <v>1</v>
      </c>
      <c r="F302" s="282" t="s">
        <v>204</v>
      </c>
      <c r="G302" s="280"/>
      <c r="H302" s="283">
        <v>8.8599999999999994</v>
      </c>
      <c r="I302" s="284"/>
      <c r="J302" s="280"/>
      <c r="K302" s="280"/>
      <c r="L302" s="285"/>
      <c r="M302" s="286"/>
      <c r="N302" s="287"/>
      <c r="O302" s="287"/>
      <c r="P302" s="287"/>
      <c r="Q302" s="287"/>
      <c r="R302" s="287"/>
      <c r="S302" s="287"/>
      <c r="T302" s="28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9" t="s">
        <v>162</v>
      </c>
      <c r="AU302" s="289" t="s">
        <v>88</v>
      </c>
      <c r="AV302" s="14" t="s">
        <v>158</v>
      </c>
      <c r="AW302" s="14" t="s">
        <v>32</v>
      </c>
      <c r="AX302" s="14" t="s">
        <v>86</v>
      </c>
      <c r="AY302" s="289" t="s">
        <v>151</v>
      </c>
    </row>
    <row r="303" s="2" customFormat="1" ht="14.4" customHeight="1">
      <c r="A303" s="39"/>
      <c r="B303" s="40"/>
      <c r="C303" s="268" t="s">
        <v>578</v>
      </c>
      <c r="D303" s="268" t="s">
        <v>184</v>
      </c>
      <c r="E303" s="269" t="s">
        <v>579</v>
      </c>
      <c r="F303" s="270" t="s">
        <v>580</v>
      </c>
      <c r="G303" s="271" t="s">
        <v>157</v>
      </c>
      <c r="H303" s="272">
        <v>9.7460000000000004</v>
      </c>
      <c r="I303" s="273"/>
      <c r="J303" s="274">
        <f>ROUND(I303*H303,2)</f>
        <v>0</v>
      </c>
      <c r="K303" s="275"/>
      <c r="L303" s="276"/>
      <c r="M303" s="277" t="s">
        <v>1</v>
      </c>
      <c r="N303" s="278" t="s">
        <v>43</v>
      </c>
      <c r="O303" s="92"/>
      <c r="P303" s="250">
        <f>O303*H303</f>
        <v>0</v>
      </c>
      <c r="Q303" s="250">
        <v>0.0129</v>
      </c>
      <c r="R303" s="250">
        <f>Q303*H303</f>
        <v>0.12572340000000001</v>
      </c>
      <c r="S303" s="250">
        <v>0</v>
      </c>
      <c r="T303" s="25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52" t="s">
        <v>312</v>
      </c>
      <c r="AT303" s="252" t="s">
        <v>184</v>
      </c>
      <c r="AU303" s="252" t="s">
        <v>88</v>
      </c>
      <c r="AY303" s="16" t="s">
        <v>151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6" t="s">
        <v>86</v>
      </c>
      <c r="BK303" s="140">
        <f>ROUND(I303*H303,2)</f>
        <v>0</v>
      </c>
      <c r="BL303" s="16" t="s">
        <v>236</v>
      </c>
      <c r="BM303" s="252" t="s">
        <v>581</v>
      </c>
    </row>
    <row r="304" s="13" customFormat="1">
      <c r="A304" s="13"/>
      <c r="B304" s="257"/>
      <c r="C304" s="258"/>
      <c r="D304" s="253" t="s">
        <v>162</v>
      </c>
      <c r="E304" s="258"/>
      <c r="F304" s="260" t="s">
        <v>582</v>
      </c>
      <c r="G304" s="258"/>
      <c r="H304" s="261">
        <v>9.7460000000000004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7" t="s">
        <v>162</v>
      </c>
      <c r="AU304" s="267" t="s">
        <v>88</v>
      </c>
      <c r="AV304" s="13" t="s">
        <v>88</v>
      </c>
      <c r="AW304" s="13" t="s">
        <v>4</v>
      </c>
      <c r="AX304" s="13" t="s">
        <v>86</v>
      </c>
      <c r="AY304" s="267" t="s">
        <v>151</v>
      </c>
    </row>
    <row r="305" s="2" customFormat="1" ht="24.15" customHeight="1">
      <c r="A305" s="39"/>
      <c r="B305" s="40"/>
      <c r="C305" s="240" t="s">
        <v>583</v>
      </c>
      <c r="D305" s="240" t="s">
        <v>154</v>
      </c>
      <c r="E305" s="241" t="s">
        <v>584</v>
      </c>
      <c r="F305" s="242" t="s">
        <v>585</v>
      </c>
      <c r="G305" s="243" t="s">
        <v>157</v>
      </c>
      <c r="H305" s="244">
        <v>8.8599999999999994</v>
      </c>
      <c r="I305" s="245"/>
      <c r="J305" s="246">
        <f>ROUND(I305*H305,2)</f>
        <v>0</v>
      </c>
      <c r="K305" s="247"/>
      <c r="L305" s="42"/>
      <c r="M305" s="248" t="s">
        <v>1</v>
      </c>
      <c r="N305" s="249" t="s">
        <v>43</v>
      </c>
      <c r="O305" s="92"/>
      <c r="P305" s="250">
        <f>O305*H305</f>
        <v>0</v>
      </c>
      <c r="Q305" s="250">
        <v>5.0000000000000002E-05</v>
      </c>
      <c r="R305" s="250">
        <f>Q305*H305</f>
        <v>0.00044299999999999998</v>
      </c>
      <c r="S305" s="250">
        <v>0</v>
      </c>
      <c r="T305" s="25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52" t="s">
        <v>236</v>
      </c>
      <c r="AT305" s="252" t="s">
        <v>154</v>
      </c>
      <c r="AU305" s="252" t="s">
        <v>88</v>
      </c>
      <c r="AY305" s="16" t="s">
        <v>151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6" t="s">
        <v>86</v>
      </c>
      <c r="BK305" s="140">
        <f>ROUND(I305*H305,2)</f>
        <v>0</v>
      </c>
      <c r="BL305" s="16" t="s">
        <v>236</v>
      </c>
      <c r="BM305" s="252" t="s">
        <v>586</v>
      </c>
    </row>
    <row r="306" s="2" customFormat="1" ht="24.15" customHeight="1">
      <c r="A306" s="39"/>
      <c r="B306" s="40"/>
      <c r="C306" s="240" t="s">
        <v>587</v>
      </c>
      <c r="D306" s="240" t="s">
        <v>154</v>
      </c>
      <c r="E306" s="241" t="s">
        <v>588</v>
      </c>
      <c r="F306" s="242" t="s">
        <v>589</v>
      </c>
      <c r="G306" s="243" t="s">
        <v>231</v>
      </c>
      <c r="H306" s="244">
        <v>0.182</v>
      </c>
      <c r="I306" s="245"/>
      <c r="J306" s="246">
        <f>ROUND(I306*H306,2)</f>
        <v>0</v>
      </c>
      <c r="K306" s="247"/>
      <c r="L306" s="42"/>
      <c r="M306" s="248" t="s">
        <v>1</v>
      </c>
      <c r="N306" s="249" t="s">
        <v>43</v>
      </c>
      <c r="O306" s="92"/>
      <c r="P306" s="250">
        <f>O306*H306</f>
        <v>0</v>
      </c>
      <c r="Q306" s="250">
        <v>0</v>
      </c>
      <c r="R306" s="250">
        <f>Q306*H306</f>
        <v>0</v>
      </c>
      <c r="S306" s="250">
        <v>0</v>
      </c>
      <c r="T306" s="25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52" t="s">
        <v>236</v>
      </c>
      <c r="AT306" s="252" t="s">
        <v>154</v>
      </c>
      <c r="AU306" s="252" t="s">
        <v>88</v>
      </c>
      <c r="AY306" s="16" t="s">
        <v>151</v>
      </c>
      <c r="BE306" s="140">
        <f>IF(N306="základní",J306,0)</f>
        <v>0</v>
      </c>
      <c r="BF306" s="140">
        <f>IF(N306="snížená",J306,0)</f>
        <v>0</v>
      </c>
      <c r="BG306" s="140">
        <f>IF(N306="zákl. přenesená",J306,0)</f>
        <v>0</v>
      </c>
      <c r="BH306" s="140">
        <f>IF(N306="sníž. přenesená",J306,0)</f>
        <v>0</v>
      </c>
      <c r="BI306" s="140">
        <f>IF(N306="nulová",J306,0)</f>
        <v>0</v>
      </c>
      <c r="BJ306" s="16" t="s">
        <v>86</v>
      </c>
      <c r="BK306" s="140">
        <f>ROUND(I306*H306,2)</f>
        <v>0</v>
      </c>
      <c r="BL306" s="16" t="s">
        <v>236</v>
      </c>
      <c r="BM306" s="252" t="s">
        <v>590</v>
      </c>
    </row>
    <row r="307" s="2" customFormat="1" ht="24.15" customHeight="1">
      <c r="A307" s="39"/>
      <c r="B307" s="40"/>
      <c r="C307" s="240" t="s">
        <v>591</v>
      </c>
      <c r="D307" s="240" t="s">
        <v>154</v>
      </c>
      <c r="E307" s="241" t="s">
        <v>592</v>
      </c>
      <c r="F307" s="242" t="s">
        <v>593</v>
      </c>
      <c r="G307" s="243" t="s">
        <v>231</v>
      </c>
      <c r="H307" s="244">
        <v>0.182</v>
      </c>
      <c r="I307" s="245"/>
      <c r="J307" s="246">
        <f>ROUND(I307*H307,2)</f>
        <v>0</v>
      </c>
      <c r="K307" s="247"/>
      <c r="L307" s="42"/>
      <c r="M307" s="248" t="s">
        <v>1</v>
      </c>
      <c r="N307" s="249" t="s">
        <v>43</v>
      </c>
      <c r="O307" s="92"/>
      <c r="P307" s="250">
        <f>O307*H307</f>
        <v>0</v>
      </c>
      <c r="Q307" s="250">
        <v>0</v>
      </c>
      <c r="R307" s="250">
        <f>Q307*H307</f>
        <v>0</v>
      </c>
      <c r="S307" s="250">
        <v>0</v>
      </c>
      <c r="T307" s="25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52" t="s">
        <v>236</v>
      </c>
      <c r="AT307" s="252" t="s">
        <v>154</v>
      </c>
      <c r="AU307" s="252" t="s">
        <v>88</v>
      </c>
      <c r="AY307" s="16" t="s">
        <v>151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6" t="s">
        <v>86</v>
      </c>
      <c r="BK307" s="140">
        <f>ROUND(I307*H307,2)</f>
        <v>0</v>
      </c>
      <c r="BL307" s="16" t="s">
        <v>236</v>
      </c>
      <c r="BM307" s="252" t="s">
        <v>594</v>
      </c>
    </row>
    <row r="308" s="2" customFormat="1" ht="24.15" customHeight="1">
      <c r="A308" s="39"/>
      <c r="B308" s="40"/>
      <c r="C308" s="240" t="s">
        <v>595</v>
      </c>
      <c r="D308" s="240" t="s">
        <v>154</v>
      </c>
      <c r="E308" s="241" t="s">
        <v>596</v>
      </c>
      <c r="F308" s="242" t="s">
        <v>597</v>
      </c>
      <c r="G308" s="243" t="s">
        <v>231</v>
      </c>
      <c r="H308" s="244">
        <v>0.182</v>
      </c>
      <c r="I308" s="245"/>
      <c r="J308" s="246">
        <f>ROUND(I308*H308,2)</f>
        <v>0</v>
      </c>
      <c r="K308" s="247"/>
      <c r="L308" s="42"/>
      <c r="M308" s="248" t="s">
        <v>1</v>
      </c>
      <c r="N308" s="249" t="s">
        <v>43</v>
      </c>
      <c r="O308" s="92"/>
      <c r="P308" s="250">
        <f>O308*H308</f>
        <v>0</v>
      </c>
      <c r="Q308" s="250">
        <v>0</v>
      </c>
      <c r="R308" s="250">
        <f>Q308*H308</f>
        <v>0</v>
      </c>
      <c r="S308" s="250">
        <v>0</v>
      </c>
      <c r="T308" s="25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2" t="s">
        <v>236</v>
      </c>
      <c r="AT308" s="252" t="s">
        <v>154</v>
      </c>
      <c r="AU308" s="252" t="s">
        <v>88</v>
      </c>
      <c r="AY308" s="16" t="s">
        <v>151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6" t="s">
        <v>86</v>
      </c>
      <c r="BK308" s="140">
        <f>ROUND(I308*H308,2)</f>
        <v>0</v>
      </c>
      <c r="BL308" s="16" t="s">
        <v>236</v>
      </c>
      <c r="BM308" s="252" t="s">
        <v>598</v>
      </c>
    </row>
    <row r="309" s="12" customFormat="1" ht="22.8" customHeight="1">
      <c r="A309" s="12"/>
      <c r="B309" s="224"/>
      <c r="C309" s="225"/>
      <c r="D309" s="226" t="s">
        <v>77</v>
      </c>
      <c r="E309" s="238" t="s">
        <v>599</v>
      </c>
      <c r="F309" s="238" t="s">
        <v>600</v>
      </c>
      <c r="G309" s="225"/>
      <c r="H309" s="225"/>
      <c r="I309" s="228"/>
      <c r="J309" s="239">
        <f>BK309</f>
        <v>0</v>
      </c>
      <c r="K309" s="225"/>
      <c r="L309" s="230"/>
      <c r="M309" s="231"/>
      <c r="N309" s="232"/>
      <c r="O309" s="232"/>
      <c r="P309" s="233">
        <f>SUM(P310:P319)</f>
        <v>0</v>
      </c>
      <c r="Q309" s="232"/>
      <c r="R309" s="233">
        <f>SUM(R310:R319)</f>
        <v>0.0022393600000000001</v>
      </c>
      <c r="S309" s="232"/>
      <c r="T309" s="234">
        <f>SUM(T310:T319)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35" t="s">
        <v>88</v>
      </c>
      <c r="AT309" s="236" t="s">
        <v>77</v>
      </c>
      <c r="AU309" s="236" t="s">
        <v>86</v>
      </c>
      <c r="AY309" s="235" t="s">
        <v>151</v>
      </c>
      <c r="BK309" s="237">
        <f>SUM(BK310:BK319)</f>
        <v>0</v>
      </c>
    </row>
    <row r="310" s="2" customFormat="1" ht="14.4" customHeight="1">
      <c r="A310" s="39"/>
      <c r="B310" s="40"/>
      <c r="C310" s="240" t="s">
        <v>601</v>
      </c>
      <c r="D310" s="240" t="s">
        <v>154</v>
      </c>
      <c r="E310" s="241" t="s">
        <v>602</v>
      </c>
      <c r="F310" s="242" t="s">
        <v>603</v>
      </c>
      <c r="G310" s="243" t="s">
        <v>157</v>
      </c>
      <c r="H310" s="244">
        <v>1.1359999999999999</v>
      </c>
      <c r="I310" s="245"/>
      <c r="J310" s="246">
        <f>ROUND(I310*H310,2)</f>
        <v>0</v>
      </c>
      <c r="K310" s="247"/>
      <c r="L310" s="42"/>
      <c r="M310" s="248" t="s">
        <v>1</v>
      </c>
      <c r="N310" s="249" t="s">
        <v>43</v>
      </c>
      <c r="O310" s="92"/>
      <c r="P310" s="250">
        <f>O310*H310</f>
        <v>0</v>
      </c>
      <c r="Q310" s="250">
        <v>0</v>
      </c>
      <c r="R310" s="250">
        <f>Q310*H310</f>
        <v>0</v>
      </c>
      <c r="S310" s="250">
        <v>0</v>
      </c>
      <c r="T310" s="25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2" t="s">
        <v>236</v>
      </c>
      <c r="AT310" s="252" t="s">
        <v>154</v>
      </c>
      <c r="AU310" s="252" t="s">
        <v>88</v>
      </c>
      <c r="AY310" s="16" t="s">
        <v>151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6" t="s">
        <v>86</v>
      </c>
      <c r="BK310" s="140">
        <f>ROUND(I310*H310,2)</f>
        <v>0</v>
      </c>
      <c r="BL310" s="16" t="s">
        <v>236</v>
      </c>
      <c r="BM310" s="252" t="s">
        <v>604</v>
      </c>
    </row>
    <row r="311" s="2" customFormat="1">
      <c r="A311" s="39"/>
      <c r="B311" s="40"/>
      <c r="C311" s="41"/>
      <c r="D311" s="253" t="s">
        <v>160</v>
      </c>
      <c r="E311" s="41"/>
      <c r="F311" s="254" t="s">
        <v>605</v>
      </c>
      <c r="G311" s="41"/>
      <c r="H311" s="41"/>
      <c r="I311" s="209"/>
      <c r="J311" s="41"/>
      <c r="K311" s="41"/>
      <c r="L311" s="42"/>
      <c r="M311" s="255"/>
      <c r="N311" s="25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6" t="s">
        <v>160</v>
      </c>
      <c r="AU311" s="16" t="s">
        <v>88</v>
      </c>
    </row>
    <row r="312" s="13" customFormat="1">
      <c r="A312" s="13"/>
      <c r="B312" s="257"/>
      <c r="C312" s="258"/>
      <c r="D312" s="253" t="s">
        <v>162</v>
      </c>
      <c r="E312" s="259" t="s">
        <v>1</v>
      </c>
      <c r="F312" s="260" t="s">
        <v>606</v>
      </c>
      <c r="G312" s="258"/>
      <c r="H312" s="261">
        <v>1.1359999999999999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7" t="s">
        <v>162</v>
      </c>
      <c r="AU312" s="267" t="s">
        <v>88</v>
      </c>
      <c r="AV312" s="13" t="s">
        <v>88</v>
      </c>
      <c r="AW312" s="13" t="s">
        <v>32</v>
      </c>
      <c r="AX312" s="13" t="s">
        <v>86</v>
      </c>
      <c r="AY312" s="267" t="s">
        <v>151</v>
      </c>
    </row>
    <row r="313" s="2" customFormat="1" ht="24.15" customHeight="1">
      <c r="A313" s="39"/>
      <c r="B313" s="40"/>
      <c r="C313" s="240" t="s">
        <v>607</v>
      </c>
      <c r="D313" s="240" t="s">
        <v>154</v>
      </c>
      <c r="E313" s="241" t="s">
        <v>608</v>
      </c>
      <c r="F313" s="242" t="s">
        <v>609</v>
      </c>
      <c r="G313" s="243" t="s">
        <v>157</v>
      </c>
      <c r="H313" s="244">
        <v>1.1359999999999999</v>
      </c>
      <c r="I313" s="245"/>
      <c r="J313" s="246">
        <f>ROUND(I313*H313,2)</f>
        <v>0</v>
      </c>
      <c r="K313" s="247"/>
      <c r="L313" s="42"/>
      <c r="M313" s="248" t="s">
        <v>1</v>
      </c>
      <c r="N313" s="249" t="s">
        <v>43</v>
      </c>
      <c r="O313" s="92"/>
      <c r="P313" s="250">
        <f>O313*H313</f>
        <v>0</v>
      </c>
      <c r="Q313" s="250">
        <v>0.00013999999999999999</v>
      </c>
      <c r="R313" s="250">
        <f>Q313*H313</f>
        <v>0.00015903999999999997</v>
      </c>
      <c r="S313" s="250">
        <v>0</v>
      </c>
      <c r="T313" s="25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52" t="s">
        <v>236</v>
      </c>
      <c r="AT313" s="252" t="s">
        <v>154</v>
      </c>
      <c r="AU313" s="252" t="s">
        <v>88</v>
      </c>
      <c r="AY313" s="16" t="s">
        <v>151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6" t="s">
        <v>86</v>
      </c>
      <c r="BK313" s="140">
        <f>ROUND(I313*H313,2)</f>
        <v>0</v>
      </c>
      <c r="BL313" s="16" t="s">
        <v>236</v>
      </c>
      <c r="BM313" s="252" t="s">
        <v>610</v>
      </c>
    </row>
    <row r="314" s="2" customFormat="1" ht="24.15" customHeight="1">
      <c r="A314" s="39"/>
      <c r="B314" s="40"/>
      <c r="C314" s="240" t="s">
        <v>611</v>
      </c>
      <c r="D314" s="240" t="s">
        <v>154</v>
      </c>
      <c r="E314" s="241" t="s">
        <v>612</v>
      </c>
      <c r="F314" s="242" t="s">
        <v>613</v>
      </c>
      <c r="G314" s="243" t="s">
        <v>157</v>
      </c>
      <c r="H314" s="244">
        <v>1.1359999999999999</v>
      </c>
      <c r="I314" s="245"/>
      <c r="J314" s="246">
        <f>ROUND(I314*H314,2)</f>
        <v>0</v>
      </c>
      <c r="K314" s="247"/>
      <c r="L314" s="42"/>
      <c r="M314" s="248" t="s">
        <v>1</v>
      </c>
      <c r="N314" s="249" t="s">
        <v>43</v>
      </c>
      <c r="O314" s="92"/>
      <c r="P314" s="250">
        <f>O314*H314</f>
        <v>0</v>
      </c>
      <c r="Q314" s="250">
        <v>0.00012</v>
      </c>
      <c r="R314" s="250">
        <f>Q314*H314</f>
        <v>0.00013632</v>
      </c>
      <c r="S314" s="250">
        <v>0</v>
      </c>
      <c r="T314" s="25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2" t="s">
        <v>236</v>
      </c>
      <c r="AT314" s="252" t="s">
        <v>154</v>
      </c>
      <c r="AU314" s="252" t="s">
        <v>88</v>
      </c>
      <c r="AY314" s="16" t="s">
        <v>151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6" t="s">
        <v>86</v>
      </c>
      <c r="BK314" s="140">
        <f>ROUND(I314*H314,2)</f>
        <v>0</v>
      </c>
      <c r="BL314" s="16" t="s">
        <v>236</v>
      </c>
      <c r="BM314" s="252" t="s">
        <v>614</v>
      </c>
    </row>
    <row r="315" s="2" customFormat="1" ht="24.15" customHeight="1">
      <c r="A315" s="39"/>
      <c r="B315" s="40"/>
      <c r="C315" s="240" t="s">
        <v>615</v>
      </c>
      <c r="D315" s="240" t="s">
        <v>154</v>
      </c>
      <c r="E315" s="241" t="s">
        <v>616</v>
      </c>
      <c r="F315" s="242" t="s">
        <v>617</v>
      </c>
      <c r="G315" s="243" t="s">
        <v>157</v>
      </c>
      <c r="H315" s="244">
        <v>3.6000000000000001</v>
      </c>
      <c r="I315" s="245"/>
      <c r="J315" s="246">
        <f>ROUND(I315*H315,2)</f>
        <v>0</v>
      </c>
      <c r="K315" s="247"/>
      <c r="L315" s="42"/>
      <c r="M315" s="248" t="s">
        <v>1</v>
      </c>
      <c r="N315" s="249" t="s">
        <v>43</v>
      </c>
      <c r="O315" s="92"/>
      <c r="P315" s="250">
        <f>O315*H315</f>
        <v>0</v>
      </c>
      <c r="Q315" s="250">
        <v>6.9999999999999994E-05</v>
      </c>
      <c r="R315" s="250">
        <f>Q315*H315</f>
        <v>0.000252</v>
      </c>
      <c r="S315" s="250">
        <v>0</v>
      </c>
      <c r="T315" s="25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52" t="s">
        <v>158</v>
      </c>
      <c r="AT315" s="252" t="s">
        <v>154</v>
      </c>
      <c r="AU315" s="252" t="s">
        <v>88</v>
      </c>
      <c r="AY315" s="16" t="s">
        <v>151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6" t="s">
        <v>86</v>
      </c>
      <c r="BK315" s="140">
        <f>ROUND(I315*H315,2)</f>
        <v>0</v>
      </c>
      <c r="BL315" s="16" t="s">
        <v>158</v>
      </c>
      <c r="BM315" s="252" t="s">
        <v>618</v>
      </c>
    </row>
    <row r="316" s="13" customFormat="1">
      <c r="A316" s="13"/>
      <c r="B316" s="257"/>
      <c r="C316" s="258"/>
      <c r="D316" s="253" t="s">
        <v>162</v>
      </c>
      <c r="E316" s="259" t="s">
        <v>1</v>
      </c>
      <c r="F316" s="260" t="s">
        <v>619</v>
      </c>
      <c r="G316" s="258"/>
      <c r="H316" s="261">
        <v>3.6000000000000001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7" t="s">
        <v>162</v>
      </c>
      <c r="AU316" s="267" t="s">
        <v>88</v>
      </c>
      <c r="AV316" s="13" t="s">
        <v>88</v>
      </c>
      <c r="AW316" s="13" t="s">
        <v>32</v>
      </c>
      <c r="AX316" s="13" t="s">
        <v>86</v>
      </c>
      <c r="AY316" s="267" t="s">
        <v>151</v>
      </c>
    </row>
    <row r="317" s="2" customFormat="1" ht="24.15" customHeight="1">
      <c r="A317" s="39"/>
      <c r="B317" s="40"/>
      <c r="C317" s="240" t="s">
        <v>620</v>
      </c>
      <c r="D317" s="240" t="s">
        <v>154</v>
      </c>
      <c r="E317" s="241" t="s">
        <v>621</v>
      </c>
      <c r="F317" s="242" t="s">
        <v>622</v>
      </c>
      <c r="G317" s="243" t="s">
        <v>157</v>
      </c>
      <c r="H317" s="244">
        <v>3.6000000000000001</v>
      </c>
      <c r="I317" s="245"/>
      <c r="J317" s="246">
        <f>ROUND(I317*H317,2)</f>
        <v>0</v>
      </c>
      <c r="K317" s="247"/>
      <c r="L317" s="42"/>
      <c r="M317" s="248" t="s">
        <v>1</v>
      </c>
      <c r="N317" s="249" t="s">
        <v>43</v>
      </c>
      <c r="O317" s="92"/>
      <c r="P317" s="250">
        <f>O317*H317</f>
        <v>0</v>
      </c>
      <c r="Q317" s="250">
        <v>0.00012999999999999999</v>
      </c>
      <c r="R317" s="250">
        <f>Q317*H317</f>
        <v>0.00046799999999999999</v>
      </c>
      <c r="S317" s="250">
        <v>0</v>
      </c>
      <c r="T317" s="25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52" t="s">
        <v>236</v>
      </c>
      <c r="AT317" s="252" t="s">
        <v>154</v>
      </c>
      <c r="AU317" s="252" t="s">
        <v>88</v>
      </c>
      <c r="AY317" s="16" t="s">
        <v>151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6" t="s">
        <v>86</v>
      </c>
      <c r="BK317" s="140">
        <f>ROUND(I317*H317,2)</f>
        <v>0</v>
      </c>
      <c r="BL317" s="16" t="s">
        <v>236</v>
      </c>
      <c r="BM317" s="252" t="s">
        <v>623</v>
      </c>
    </row>
    <row r="318" s="13" customFormat="1">
      <c r="A318" s="13"/>
      <c r="B318" s="257"/>
      <c r="C318" s="258"/>
      <c r="D318" s="253" t="s">
        <v>162</v>
      </c>
      <c r="E318" s="259" t="s">
        <v>1</v>
      </c>
      <c r="F318" s="260" t="s">
        <v>624</v>
      </c>
      <c r="G318" s="258"/>
      <c r="H318" s="261">
        <v>3.6000000000000001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7" t="s">
        <v>162</v>
      </c>
      <c r="AU318" s="267" t="s">
        <v>88</v>
      </c>
      <c r="AV318" s="13" t="s">
        <v>88</v>
      </c>
      <c r="AW318" s="13" t="s">
        <v>32</v>
      </c>
      <c r="AX318" s="13" t="s">
        <v>86</v>
      </c>
      <c r="AY318" s="267" t="s">
        <v>151</v>
      </c>
    </row>
    <row r="319" s="2" customFormat="1" ht="24.15" customHeight="1">
      <c r="A319" s="39"/>
      <c r="B319" s="40"/>
      <c r="C319" s="240" t="s">
        <v>625</v>
      </c>
      <c r="D319" s="240" t="s">
        <v>154</v>
      </c>
      <c r="E319" s="241" t="s">
        <v>626</v>
      </c>
      <c r="F319" s="242" t="s">
        <v>627</v>
      </c>
      <c r="G319" s="243" t="s">
        <v>157</v>
      </c>
      <c r="H319" s="244">
        <v>3.6000000000000001</v>
      </c>
      <c r="I319" s="245"/>
      <c r="J319" s="246">
        <f>ROUND(I319*H319,2)</f>
        <v>0</v>
      </c>
      <c r="K319" s="247"/>
      <c r="L319" s="42"/>
      <c r="M319" s="248" t="s">
        <v>1</v>
      </c>
      <c r="N319" s="249" t="s">
        <v>43</v>
      </c>
      <c r="O319" s="92"/>
      <c r="P319" s="250">
        <f>O319*H319</f>
        <v>0</v>
      </c>
      <c r="Q319" s="250">
        <v>0.00034000000000000002</v>
      </c>
      <c r="R319" s="250">
        <f>Q319*H319</f>
        <v>0.001224</v>
      </c>
      <c r="S319" s="250">
        <v>0</v>
      </c>
      <c r="T319" s="25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2" t="s">
        <v>236</v>
      </c>
      <c r="AT319" s="252" t="s">
        <v>154</v>
      </c>
      <c r="AU319" s="252" t="s">
        <v>88</v>
      </c>
      <c r="AY319" s="16" t="s">
        <v>151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6" t="s">
        <v>86</v>
      </c>
      <c r="BK319" s="140">
        <f>ROUND(I319*H319,2)</f>
        <v>0</v>
      </c>
      <c r="BL319" s="16" t="s">
        <v>236</v>
      </c>
      <c r="BM319" s="252" t="s">
        <v>628</v>
      </c>
    </row>
    <row r="320" s="12" customFormat="1" ht="22.8" customHeight="1">
      <c r="A320" s="12"/>
      <c r="B320" s="224"/>
      <c r="C320" s="225"/>
      <c r="D320" s="226" t="s">
        <v>77</v>
      </c>
      <c r="E320" s="238" t="s">
        <v>629</v>
      </c>
      <c r="F320" s="238" t="s">
        <v>630</v>
      </c>
      <c r="G320" s="225"/>
      <c r="H320" s="225"/>
      <c r="I320" s="228"/>
      <c r="J320" s="239">
        <f>BK320</f>
        <v>0</v>
      </c>
      <c r="K320" s="225"/>
      <c r="L320" s="230"/>
      <c r="M320" s="231"/>
      <c r="N320" s="232"/>
      <c r="O320" s="232"/>
      <c r="P320" s="233">
        <f>SUM(P321:P335)</f>
        <v>0</v>
      </c>
      <c r="Q320" s="232"/>
      <c r="R320" s="233">
        <f>SUM(R321:R335)</f>
        <v>0.15954505000000002</v>
      </c>
      <c r="S320" s="232"/>
      <c r="T320" s="234">
        <f>SUM(T321:T335)</f>
        <v>0.0491317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35" t="s">
        <v>88</v>
      </c>
      <c r="AT320" s="236" t="s">
        <v>77</v>
      </c>
      <c r="AU320" s="236" t="s">
        <v>86</v>
      </c>
      <c r="AY320" s="235" t="s">
        <v>151</v>
      </c>
      <c r="BK320" s="237">
        <f>SUM(BK321:BK335)</f>
        <v>0</v>
      </c>
    </row>
    <row r="321" s="2" customFormat="1" ht="24.15" customHeight="1">
      <c r="A321" s="39"/>
      <c r="B321" s="40"/>
      <c r="C321" s="240" t="s">
        <v>631</v>
      </c>
      <c r="D321" s="240" t="s">
        <v>154</v>
      </c>
      <c r="E321" s="241" t="s">
        <v>632</v>
      </c>
      <c r="F321" s="242" t="s">
        <v>633</v>
      </c>
      <c r="G321" s="243" t="s">
        <v>157</v>
      </c>
      <c r="H321" s="244">
        <v>105.595</v>
      </c>
      <c r="I321" s="245"/>
      <c r="J321" s="246">
        <f>ROUND(I321*H321,2)</f>
        <v>0</v>
      </c>
      <c r="K321" s="247"/>
      <c r="L321" s="42"/>
      <c r="M321" s="248" t="s">
        <v>1</v>
      </c>
      <c r="N321" s="249" t="s">
        <v>43</v>
      </c>
      <c r="O321" s="92"/>
      <c r="P321" s="250">
        <f>O321*H321</f>
        <v>0</v>
      </c>
      <c r="Q321" s="250">
        <v>0</v>
      </c>
      <c r="R321" s="250">
        <f>Q321*H321</f>
        <v>0</v>
      </c>
      <c r="S321" s="250">
        <v>0</v>
      </c>
      <c r="T321" s="25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2" t="s">
        <v>236</v>
      </c>
      <c r="AT321" s="252" t="s">
        <v>154</v>
      </c>
      <c r="AU321" s="252" t="s">
        <v>88</v>
      </c>
      <c r="AY321" s="16" t="s">
        <v>151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6" t="s">
        <v>86</v>
      </c>
      <c r="BK321" s="140">
        <f>ROUND(I321*H321,2)</f>
        <v>0</v>
      </c>
      <c r="BL321" s="16" t="s">
        <v>236</v>
      </c>
      <c r="BM321" s="252" t="s">
        <v>634</v>
      </c>
    </row>
    <row r="322" s="13" customFormat="1">
      <c r="A322" s="13"/>
      <c r="B322" s="257"/>
      <c r="C322" s="258"/>
      <c r="D322" s="253" t="s">
        <v>162</v>
      </c>
      <c r="E322" s="259" t="s">
        <v>1</v>
      </c>
      <c r="F322" s="260" t="s">
        <v>172</v>
      </c>
      <c r="G322" s="258"/>
      <c r="H322" s="261">
        <v>105.595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7" t="s">
        <v>162</v>
      </c>
      <c r="AU322" s="267" t="s">
        <v>88</v>
      </c>
      <c r="AV322" s="13" t="s">
        <v>88</v>
      </c>
      <c r="AW322" s="13" t="s">
        <v>32</v>
      </c>
      <c r="AX322" s="13" t="s">
        <v>86</v>
      </c>
      <c r="AY322" s="267" t="s">
        <v>151</v>
      </c>
    </row>
    <row r="323" s="2" customFormat="1" ht="24.15" customHeight="1">
      <c r="A323" s="39"/>
      <c r="B323" s="40"/>
      <c r="C323" s="240" t="s">
        <v>635</v>
      </c>
      <c r="D323" s="240" t="s">
        <v>154</v>
      </c>
      <c r="E323" s="241" t="s">
        <v>636</v>
      </c>
      <c r="F323" s="242" t="s">
        <v>637</v>
      </c>
      <c r="G323" s="243" t="s">
        <v>157</v>
      </c>
      <c r="H323" s="244">
        <v>105.595</v>
      </c>
      <c r="I323" s="245"/>
      <c r="J323" s="246">
        <f>ROUND(I323*H323,2)</f>
        <v>0</v>
      </c>
      <c r="K323" s="247"/>
      <c r="L323" s="42"/>
      <c r="M323" s="248" t="s">
        <v>1</v>
      </c>
      <c r="N323" s="249" t="s">
        <v>43</v>
      </c>
      <c r="O323" s="92"/>
      <c r="P323" s="250">
        <f>O323*H323</f>
        <v>0</v>
      </c>
      <c r="Q323" s="250">
        <v>0</v>
      </c>
      <c r="R323" s="250">
        <f>Q323*H323</f>
        <v>0</v>
      </c>
      <c r="S323" s="250">
        <v>0.00014999999999999999</v>
      </c>
      <c r="T323" s="251">
        <f>S323*H323</f>
        <v>0.015839249999999999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52" t="s">
        <v>236</v>
      </c>
      <c r="AT323" s="252" t="s">
        <v>154</v>
      </c>
      <c r="AU323" s="252" t="s">
        <v>88</v>
      </c>
      <c r="AY323" s="16" t="s">
        <v>151</v>
      </c>
      <c r="BE323" s="140">
        <f>IF(N323="základní",J323,0)</f>
        <v>0</v>
      </c>
      <c r="BF323" s="140">
        <f>IF(N323="snížená",J323,0)</f>
        <v>0</v>
      </c>
      <c r="BG323" s="140">
        <f>IF(N323="zákl. přenesená",J323,0)</f>
        <v>0</v>
      </c>
      <c r="BH323" s="140">
        <f>IF(N323="sníž. přenesená",J323,0)</f>
        <v>0</v>
      </c>
      <c r="BI323" s="140">
        <f>IF(N323="nulová",J323,0)</f>
        <v>0</v>
      </c>
      <c r="BJ323" s="16" t="s">
        <v>86</v>
      </c>
      <c r="BK323" s="140">
        <f>ROUND(I323*H323,2)</f>
        <v>0</v>
      </c>
      <c r="BL323" s="16" t="s">
        <v>236</v>
      </c>
      <c r="BM323" s="252" t="s">
        <v>638</v>
      </c>
    </row>
    <row r="324" s="2" customFormat="1" ht="14.4" customHeight="1">
      <c r="A324" s="39"/>
      <c r="B324" s="40"/>
      <c r="C324" s="240" t="s">
        <v>639</v>
      </c>
      <c r="D324" s="240" t="s">
        <v>154</v>
      </c>
      <c r="E324" s="241" t="s">
        <v>640</v>
      </c>
      <c r="F324" s="242" t="s">
        <v>641</v>
      </c>
      <c r="G324" s="243" t="s">
        <v>157</v>
      </c>
      <c r="H324" s="244">
        <v>107.395</v>
      </c>
      <c r="I324" s="245"/>
      <c r="J324" s="246">
        <f>ROUND(I324*H324,2)</f>
        <v>0</v>
      </c>
      <c r="K324" s="247"/>
      <c r="L324" s="42"/>
      <c r="M324" s="248" t="s">
        <v>1</v>
      </c>
      <c r="N324" s="249" t="s">
        <v>43</v>
      </c>
      <c r="O324" s="92"/>
      <c r="P324" s="250">
        <f>O324*H324</f>
        <v>0</v>
      </c>
      <c r="Q324" s="250">
        <v>0.001</v>
      </c>
      <c r="R324" s="250">
        <f>Q324*H324</f>
        <v>0.107395</v>
      </c>
      <c r="S324" s="250">
        <v>0.00031</v>
      </c>
      <c r="T324" s="251">
        <f>S324*H324</f>
        <v>0.033292450000000001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52" t="s">
        <v>236</v>
      </c>
      <c r="AT324" s="252" t="s">
        <v>154</v>
      </c>
      <c r="AU324" s="252" t="s">
        <v>88</v>
      </c>
      <c r="AY324" s="16" t="s">
        <v>151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6" t="s">
        <v>86</v>
      </c>
      <c r="BK324" s="140">
        <f>ROUND(I324*H324,2)</f>
        <v>0</v>
      </c>
      <c r="BL324" s="16" t="s">
        <v>236</v>
      </c>
      <c r="BM324" s="252" t="s">
        <v>642</v>
      </c>
    </row>
    <row r="325" s="13" customFormat="1">
      <c r="A325" s="13"/>
      <c r="B325" s="257"/>
      <c r="C325" s="258"/>
      <c r="D325" s="253" t="s">
        <v>162</v>
      </c>
      <c r="E325" s="259" t="s">
        <v>1</v>
      </c>
      <c r="F325" s="260" t="s">
        <v>643</v>
      </c>
      <c r="G325" s="258"/>
      <c r="H325" s="261">
        <v>107.395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7" t="s">
        <v>162</v>
      </c>
      <c r="AU325" s="267" t="s">
        <v>88</v>
      </c>
      <c r="AV325" s="13" t="s">
        <v>88</v>
      </c>
      <c r="AW325" s="13" t="s">
        <v>32</v>
      </c>
      <c r="AX325" s="13" t="s">
        <v>86</v>
      </c>
      <c r="AY325" s="267" t="s">
        <v>151</v>
      </c>
    </row>
    <row r="326" s="2" customFormat="1" ht="24.15" customHeight="1">
      <c r="A326" s="39"/>
      <c r="B326" s="40"/>
      <c r="C326" s="240" t="s">
        <v>644</v>
      </c>
      <c r="D326" s="240" t="s">
        <v>154</v>
      </c>
      <c r="E326" s="241" t="s">
        <v>645</v>
      </c>
      <c r="F326" s="242" t="s">
        <v>646</v>
      </c>
      <c r="G326" s="243" t="s">
        <v>157</v>
      </c>
      <c r="H326" s="244">
        <v>107.395</v>
      </c>
      <c r="I326" s="245"/>
      <c r="J326" s="246">
        <f>ROUND(I326*H326,2)</f>
        <v>0</v>
      </c>
      <c r="K326" s="247"/>
      <c r="L326" s="42"/>
      <c r="M326" s="248" t="s">
        <v>1</v>
      </c>
      <c r="N326" s="249" t="s">
        <v>43</v>
      </c>
      <c r="O326" s="92"/>
      <c r="P326" s="250">
        <f>O326*H326</f>
        <v>0</v>
      </c>
      <c r="Q326" s="250">
        <v>0</v>
      </c>
      <c r="R326" s="250">
        <f>Q326*H326</f>
        <v>0</v>
      </c>
      <c r="S326" s="250">
        <v>0</v>
      </c>
      <c r="T326" s="25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52" t="s">
        <v>236</v>
      </c>
      <c r="AT326" s="252" t="s">
        <v>154</v>
      </c>
      <c r="AU326" s="252" t="s">
        <v>88</v>
      </c>
      <c r="AY326" s="16" t="s">
        <v>151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6" t="s">
        <v>86</v>
      </c>
      <c r="BK326" s="140">
        <f>ROUND(I326*H326,2)</f>
        <v>0</v>
      </c>
      <c r="BL326" s="16" t="s">
        <v>236</v>
      </c>
      <c r="BM326" s="252" t="s">
        <v>647</v>
      </c>
    </row>
    <row r="327" s="2" customFormat="1" ht="24.15" customHeight="1">
      <c r="A327" s="39"/>
      <c r="B327" s="40"/>
      <c r="C327" s="240" t="s">
        <v>648</v>
      </c>
      <c r="D327" s="240" t="s">
        <v>154</v>
      </c>
      <c r="E327" s="241" t="s">
        <v>649</v>
      </c>
      <c r="F327" s="242" t="s">
        <v>650</v>
      </c>
      <c r="G327" s="243" t="s">
        <v>218</v>
      </c>
      <c r="H327" s="244">
        <v>40.850000000000001</v>
      </c>
      <c r="I327" s="245"/>
      <c r="J327" s="246">
        <f>ROUND(I327*H327,2)</f>
        <v>0</v>
      </c>
      <c r="K327" s="247"/>
      <c r="L327" s="42"/>
      <c r="M327" s="248" t="s">
        <v>1</v>
      </c>
      <c r="N327" s="249" t="s">
        <v>43</v>
      </c>
      <c r="O327" s="92"/>
      <c r="P327" s="250">
        <f>O327*H327</f>
        <v>0</v>
      </c>
      <c r="Q327" s="250">
        <v>1.0000000000000001E-05</v>
      </c>
      <c r="R327" s="250">
        <f>Q327*H327</f>
        <v>0.00040850000000000006</v>
      </c>
      <c r="S327" s="250">
        <v>0</v>
      </c>
      <c r="T327" s="25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52" t="s">
        <v>236</v>
      </c>
      <c r="AT327" s="252" t="s">
        <v>154</v>
      </c>
      <c r="AU327" s="252" t="s">
        <v>88</v>
      </c>
      <c r="AY327" s="16" t="s">
        <v>151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6" t="s">
        <v>86</v>
      </c>
      <c r="BK327" s="140">
        <f>ROUND(I327*H327,2)</f>
        <v>0</v>
      </c>
      <c r="BL327" s="16" t="s">
        <v>236</v>
      </c>
      <c r="BM327" s="252" t="s">
        <v>651</v>
      </c>
    </row>
    <row r="328" s="13" customFormat="1">
      <c r="A328" s="13"/>
      <c r="B328" s="257"/>
      <c r="C328" s="258"/>
      <c r="D328" s="253" t="s">
        <v>162</v>
      </c>
      <c r="E328" s="259" t="s">
        <v>1</v>
      </c>
      <c r="F328" s="260" t="s">
        <v>652</v>
      </c>
      <c r="G328" s="258"/>
      <c r="H328" s="261">
        <v>40.850000000000001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7" t="s">
        <v>162</v>
      </c>
      <c r="AU328" s="267" t="s">
        <v>88</v>
      </c>
      <c r="AV328" s="13" t="s">
        <v>88</v>
      </c>
      <c r="AW328" s="13" t="s">
        <v>32</v>
      </c>
      <c r="AX328" s="13" t="s">
        <v>86</v>
      </c>
      <c r="AY328" s="267" t="s">
        <v>151</v>
      </c>
    </row>
    <row r="329" s="2" customFormat="1" ht="14.4" customHeight="1">
      <c r="A329" s="39"/>
      <c r="B329" s="40"/>
      <c r="C329" s="240" t="s">
        <v>653</v>
      </c>
      <c r="D329" s="240" t="s">
        <v>154</v>
      </c>
      <c r="E329" s="241" t="s">
        <v>654</v>
      </c>
      <c r="F329" s="242" t="s">
        <v>655</v>
      </c>
      <c r="G329" s="243" t="s">
        <v>157</v>
      </c>
      <c r="H329" s="244">
        <v>37.200000000000003</v>
      </c>
      <c r="I329" s="245"/>
      <c r="J329" s="246">
        <f>ROUND(I329*H329,2)</f>
        <v>0</v>
      </c>
      <c r="K329" s="247"/>
      <c r="L329" s="42"/>
      <c r="M329" s="248" t="s">
        <v>1</v>
      </c>
      <c r="N329" s="249" t="s">
        <v>43</v>
      </c>
      <c r="O329" s="92"/>
      <c r="P329" s="250">
        <f>O329*H329</f>
        <v>0</v>
      </c>
      <c r="Q329" s="250">
        <v>0</v>
      </c>
      <c r="R329" s="250">
        <f>Q329*H329</f>
        <v>0</v>
      </c>
      <c r="S329" s="250">
        <v>0</v>
      </c>
      <c r="T329" s="25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52" t="s">
        <v>236</v>
      </c>
      <c r="AT329" s="252" t="s">
        <v>154</v>
      </c>
      <c r="AU329" s="252" t="s">
        <v>88</v>
      </c>
      <c r="AY329" s="16" t="s">
        <v>151</v>
      </c>
      <c r="BE329" s="140">
        <f>IF(N329="základní",J329,0)</f>
        <v>0</v>
      </c>
      <c r="BF329" s="140">
        <f>IF(N329="snížená",J329,0)</f>
        <v>0</v>
      </c>
      <c r="BG329" s="140">
        <f>IF(N329="zákl. přenesená",J329,0)</f>
        <v>0</v>
      </c>
      <c r="BH329" s="140">
        <f>IF(N329="sníž. přenesená",J329,0)</f>
        <v>0</v>
      </c>
      <c r="BI329" s="140">
        <f>IF(N329="nulová",J329,0)</f>
        <v>0</v>
      </c>
      <c r="BJ329" s="16" t="s">
        <v>86</v>
      </c>
      <c r="BK329" s="140">
        <f>ROUND(I329*H329,2)</f>
        <v>0</v>
      </c>
      <c r="BL329" s="16" t="s">
        <v>236</v>
      </c>
      <c r="BM329" s="252" t="s">
        <v>656</v>
      </c>
    </row>
    <row r="330" s="13" customFormat="1">
      <c r="A330" s="13"/>
      <c r="B330" s="257"/>
      <c r="C330" s="258"/>
      <c r="D330" s="253" t="s">
        <v>162</v>
      </c>
      <c r="E330" s="259" t="s">
        <v>1</v>
      </c>
      <c r="F330" s="260" t="s">
        <v>195</v>
      </c>
      <c r="G330" s="258"/>
      <c r="H330" s="261">
        <v>37.200000000000003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7" t="s">
        <v>162</v>
      </c>
      <c r="AU330" s="267" t="s">
        <v>88</v>
      </c>
      <c r="AV330" s="13" t="s">
        <v>88</v>
      </c>
      <c r="AW330" s="13" t="s">
        <v>32</v>
      </c>
      <c r="AX330" s="13" t="s">
        <v>86</v>
      </c>
      <c r="AY330" s="267" t="s">
        <v>151</v>
      </c>
    </row>
    <row r="331" s="2" customFormat="1" ht="14.4" customHeight="1">
      <c r="A331" s="39"/>
      <c r="B331" s="40"/>
      <c r="C331" s="268" t="s">
        <v>657</v>
      </c>
      <c r="D331" s="268" t="s">
        <v>184</v>
      </c>
      <c r="E331" s="269" t="s">
        <v>658</v>
      </c>
      <c r="F331" s="270" t="s">
        <v>659</v>
      </c>
      <c r="G331" s="271" t="s">
        <v>157</v>
      </c>
      <c r="H331" s="272">
        <v>39.060000000000002</v>
      </c>
      <c r="I331" s="273"/>
      <c r="J331" s="274">
        <f>ROUND(I331*H331,2)</f>
        <v>0</v>
      </c>
      <c r="K331" s="275"/>
      <c r="L331" s="276"/>
      <c r="M331" s="277" t="s">
        <v>1</v>
      </c>
      <c r="N331" s="278" t="s">
        <v>43</v>
      </c>
      <c r="O331" s="92"/>
      <c r="P331" s="250">
        <f>O331*H331</f>
        <v>0</v>
      </c>
      <c r="Q331" s="250">
        <v>0</v>
      </c>
      <c r="R331" s="250">
        <f>Q331*H331</f>
        <v>0</v>
      </c>
      <c r="S331" s="250">
        <v>0</v>
      </c>
      <c r="T331" s="25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2" t="s">
        <v>312</v>
      </c>
      <c r="AT331" s="252" t="s">
        <v>184</v>
      </c>
      <c r="AU331" s="252" t="s">
        <v>88</v>
      </c>
      <c r="AY331" s="16" t="s">
        <v>151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6" t="s">
        <v>86</v>
      </c>
      <c r="BK331" s="140">
        <f>ROUND(I331*H331,2)</f>
        <v>0</v>
      </c>
      <c r="BL331" s="16" t="s">
        <v>236</v>
      </c>
      <c r="BM331" s="252" t="s">
        <v>660</v>
      </c>
    </row>
    <row r="332" s="13" customFormat="1">
      <c r="A332" s="13"/>
      <c r="B332" s="257"/>
      <c r="C332" s="258"/>
      <c r="D332" s="253" t="s">
        <v>162</v>
      </c>
      <c r="E332" s="258"/>
      <c r="F332" s="260" t="s">
        <v>661</v>
      </c>
      <c r="G332" s="258"/>
      <c r="H332" s="261">
        <v>39.060000000000002</v>
      </c>
      <c r="I332" s="262"/>
      <c r="J332" s="258"/>
      <c r="K332" s="258"/>
      <c r="L332" s="263"/>
      <c r="M332" s="264"/>
      <c r="N332" s="265"/>
      <c r="O332" s="265"/>
      <c r="P332" s="265"/>
      <c r="Q332" s="265"/>
      <c r="R332" s="265"/>
      <c r="S332" s="265"/>
      <c r="T332" s="26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7" t="s">
        <v>162</v>
      </c>
      <c r="AU332" s="267" t="s">
        <v>88</v>
      </c>
      <c r="AV332" s="13" t="s">
        <v>88</v>
      </c>
      <c r="AW332" s="13" t="s">
        <v>4</v>
      </c>
      <c r="AX332" s="13" t="s">
        <v>86</v>
      </c>
      <c r="AY332" s="267" t="s">
        <v>151</v>
      </c>
    </row>
    <row r="333" s="2" customFormat="1" ht="24.15" customHeight="1">
      <c r="A333" s="39"/>
      <c r="B333" s="40"/>
      <c r="C333" s="240" t="s">
        <v>662</v>
      </c>
      <c r="D333" s="240" t="s">
        <v>154</v>
      </c>
      <c r="E333" s="241" t="s">
        <v>663</v>
      </c>
      <c r="F333" s="242" t="s">
        <v>664</v>
      </c>
      <c r="G333" s="243" t="s">
        <v>157</v>
      </c>
      <c r="H333" s="244">
        <v>105.595</v>
      </c>
      <c r="I333" s="245"/>
      <c r="J333" s="246">
        <f>ROUND(I333*H333,2)</f>
        <v>0</v>
      </c>
      <c r="K333" s="247"/>
      <c r="L333" s="42"/>
      <c r="M333" s="248" t="s">
        <v>1</v>
      </c>
      <c r="N333" s="249" t="s">
        <v>43</v>
      </c>
      <c r="O333" s="92"/>
      <c r="P333" s="250">
        <f>O333*H333</f>
        <v>0</v>
      </c>
      <c r="Q333" s="250">
        <v>0.00020000000000000001</v>
      </c>
      <c r="R333" s="250">
        <f>Q333*H333</f>
        <v>0.021119000000000002</v>
      </c>
      <c r="S333" s="250">
        <v>0</v>
      </c>
      <c r="T333" s="25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52" t="s">
        <v>236</v>
      </c>
      <c r="AT333" s="252" t="s">
        <v>154</v>
      </c>
      <c r="AU333" s="252" t="s">
        <v>88</v>
      </c>
      <c r="AY333" s="16" t="s">
        <v>151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6" t="s">
        <v>86</v>
      </c>
      <c r="BK333" s="140">
        <f>ROUND(I333*H333,2)</f>
        <v>0</v>
      </c>
      <c r="BL333" s="16" t="s">
        <v>236</v>
      </c>
      <c r="BM333" s="252" t="s">
        <v>665</v>
      </c>
    </row>
    <row r="334" s="13" customFormat="1">
      <c r="A334" s="13"/>
      <c r="B334" s="257"/>
      <c r="C334" s="258"/>
      <c r="D334" s="253" t="s">
        <v>162</v>
      </c>
      <c r="E334" s="259" t="s">
        <v>1</v>
      </c>
      <c r="F334" s="260" t="s">
        <v>172</v>
      </c>
      <c r="G334" s="258"/>
      <c r="H334" s="261">
        <v>105.595</v>
      </c>
      <c r="I334" s="262"/>
      <c r="J334" s="258"/>
      <c r="K334" s="258"/>
      <c r="L334" s="263"/>
      <c r="M334" s="264"/>
      <c r="N334" s="265"/>
      <c r="O334" s="265"/>
      <c r="P334" s="265"/>
      <c r="Q334" s="265"/>
      <c r="R334" s="265"/>
      <c r="S334" s="265"/>
      <c r="T334" s="26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7" t="s">
        <v>162</v>
      </c>
      <c r="AU334" s="267" t="s">
        <v>88</v>
      </c>
      <c r="AV334" s="13" t="s">
        <v>88</v>
      </c>
      <c r="AW334" s="13" t="s">
        <v>32</v>
      </c>
      <c r="AX334" s="13" t="s">
        <v>86</v>
      </c>
      <c r="AY334" s="267" t="s">
        <v>151</v>
      </c>
    </row>
    <row r="335" s="2" customFormat="1" ht="24.15" customHeight="1">
      <c r="A335" s="39"/>
      <c r="B335" s="40"/>
      <c r="C335" s="240" t="s">
        <v>666</v>
      </c>
      <c r="D335" s="240" t="s">
        <v>154</v>
      </c>
      <c r="E335" s="241" t="s">
        <v>667</v>
      </c>
      <c r="F335" s="242" t="s">
        <v>668</v>
      </c>
      <c r="G335" s="243" t="s">
        <v>157</v>
      </c>
      <c r="H335" s="244">
        <v>105.595</v>
      </c>
      <c r="I335" s="245"/>
      <c r="J335" s="246">
        <f>ROUND(I335*H335,2)</f>
        <v>0</v>
      </c>
      <c r="K335" s="247"/>
      <c r="L335" s="42"/>
      <c r="M335" s="248" t="s">
        <v>1</v>
      </c>
      <c r="N335" s="249" t="s">
        <v>43</v>
      </c>
      <c r="O335" s="92"/>
      <c r="P335" s="250">
        <f>O335*H335</f>
        <v>0</v>
      </c>
      <c r="Q335" s="250">
        <v>0.00029</v>
      </c>
      <c r="R335" s="250">
        <f>Q335*H335</f>
        <v>0.030622549999999998</v>
      </c>
      <c r="S335" s="250">
        <v>0</v>
      </c>
      <c r="T335" s="25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52" t="s">
        <v>236</v>
      </c>
      <c r="AT335" s="252" t="s">
        <v>154</v>
      </c>
      <c r="AU335" s="252" t="s">
        <v>88</v>
      </c>
      <c r="AY335" s="16" t="s">
        <v>151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6" t="s">
        <v>86</v>
      </c>
      <c r="BK335" s="140">
        <f>ROUND(I335*H335,2)</f>
        <v>0</v>
      </c>
      <c r="BL335" s="16" t="s">
        <v>236</v>
      </c>
      <c r="BM335" s="252" t="s">
        <v>669</v>
      </c>
    </row>
    <row r="336" s="12" customFormat="1" ht="25.92" customHeight="1">
      <c r="A336" s="12"/>
      <c r="B336" s="224"/>
      <c r="C336" s="225"/>
      <c r="D336" s="226" t="s">
        <v>77</v>
      </c>
      <c r="E336" s="227" t="s">
        <v>129</v>
      </c>
      <c r="F336" s="227" t="s">
        <v>670</v>
      </c>
      <c r="G336" s="225"/>
      <c r="H336" s="225"/>
      <c r="I336" s="228"/>
      <c r="J336" s="229">
        <f>BK336</f>
        <v>0</v>
      </c>
      <c r="K336" s="225"/>
      <c r="L336" s="230"/>
      <c r="M336" s="231"/>
      <c r="N336" s="232"/>
      <c r="O336" s="232"/>
      <c r="P336" s="233">
        <f>P337+P339+P341</f>
        <v>0</v>
      </c>
      <c r="Q336" s="232"/>
      <c r="R336" s="233">
        <f>R337+R339+R341</f>
        <v>0</v>
      </c>
      <c r="S336" s="232"/>
      <c r="T336" s="234">
        <f>T337+T339+T341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35" t="s">
        <v>179</v>
      </c>
      <c r="AT336" s="236" t="s">
        <v>77</v>
      </c>
      <c r="AU336" s="236" t="s">
        <v>78</v>
      </c>
      <c r="AY336" s="235" t="s">
        <v>151</v>
      </c>
      <c r="BK336" s="237">
        <f>BK337+BK339+BK341</f>
        <v>0</v>
      </c>
    </row>
    <row r="337" s="12" customFormat="1" ht="22.8" customHeight="1">
      <c r="A337" s="12"/>
      <c r="B337" s="224"/>
      <c r="C337" s="225"/>
      <c r="D337" s="226" t="s">
        <v>77</v>
      </c>
      <c r="E337" s="238" t="s">
        <v>671</v>
      </c>
      <c r="F337" s="238" t="s">
        <v>128</v>
      </c>
      <c r="G337" s="225"/>
      <c r="H337" s="225"/>
      <c r="I337" s="228"/>
      <c r="J337" s="239">
        <f>BK337</f>
        <v>0</v>
      </c>
      <c r="K337" s="225"/>
      <c r="L337" s="230"/>
      <c r="M337" s="231"/>
      <c r="N337" s="232"/>
      <c r="O337" s="232"/>
      <c r="P337" s="233">
        <f>P338</f>
        <v>0</v>
      </c>
      <c r="Q337" s="232"/>
      <c r="R337" s="233">
        <f>R338</f>
        <v>0</v>
      </c>
      <c r="S337" s="232"/>
      <c r="T337" s="234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35" t="s">
        <v>179</v>
      </c>
      <c r="AT337" s="236" t="s">
        <v>77</v>
      </c>
      <c r="AU337" s="236" t="s">
        <v>86</v>
      </c>
      <c r="AY337" s="235" t="s">
        <v>151</v>
      </c>
      <c r="BK337" s="237">
        <f>BK338</f>
        <v>0</v>
      </c>
    </row>
    <row r="338" s="2" customFormat="1" ht="14.4" customHeight="1">
      <c r="A338" s="39"/>
      <c r="B338" s="40"/>
      <c r="C338" s="240" t="s">
        <v>672</v>
      </c>
      <c r="D338" s="240" t="s">
        <v>154</v>
      </c>
      <c r="E338" s="241" t="s">
        <v>673</v>
      </c>
      <c r="F338" s="242" t="s">
        <v>128</v>
      </c>
      <c r="G338" s="243" t="s">
        <v>350</v>
      </c>
      <c r="H338" s="244">
        <v>1</v>
      </c>
      <c r="I338" s="245"/>
      <c r="J338" s="246">
        <f>ROUND(I338*H338,2)</f>
        <v>0</v>
      </c>
      <c r="K338" s="247"/>
      <c r="L338" s="42"/>
      <c r="M338" s="248" t="s">
        <v>1</v>
      </c>
      <c r="N338" s="249" t="s">
        <v>43</v>
      </c>
      <c r="O338" s="92"/>
      <c r="P338" s="250">
        <f>O338*H338</f>
        <v>0</v>
      </c>
      <c r="Q338" s="250">
        <v>0</v>
      </c>
      <c r="R338" s="250">
        <f>Q338*H338</f>
        <v>0</v>
      </c>
      <c r="S338" s="250">
        <v>0</v>
      </c>
      <c r="T338" s="25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2" t="s">
        <v>674</v>
      </c>
      <c r="AT338" s="252" t="s">
        <v>154</v>
      </c>
      <c r="AU338" s="252" t="s">
        <v>88</v>
      </c>
      <c r="AY338" s="16" t="s">
        <v>151</v>
      </c>
      <c r="BE338" s="140">
        <f>IF(N338="základní",J338,0)</f>
        <v>0</v>
      </c>
      <c r="BF338" s="140">
        <f>IF(N338="snížená",J338,0)</f>
        <v>0</v>
      </c>
      <c r="BG338" s="140">
        <f>IF(N338="zákl. přenesená",J338,0)</f>
        <v>0</v>
      </c>
      <c r="BH338" s="140">
        <f>IF(N338="sníž. přenesená",J338,0)</f>
        <v>0</v>
      </c>
      <c r="BI338" s="140">
        <f>IF(N338="nulová",J338,0)</f>
        <v>0</v>
      </c>
      <c r="BJ338" s="16" t="s">
        <v>86</v>
      </c>
      <c r="BK338" s="140">
        <f>ROUND(I338*H338,2)</f>
        <v>0</v>
      </c>
      <c r="BL338" s="16" t="s">
        <v>674</v>
      </c>
      <c r="BM338" s="252" t="s">
        <v>675</v>
      </c>
    </row>
    <row r="339" s="12" customFormat="1" ht="22.8" customHeight="1">
      <c r="A339" s="12"/>
      <c r="B339" s="224"/>
      <c r="C339" s="225"/>
      <c r="D339" s="226" t="s">
        <v>77</v>
      </c>
      <c r="E339" s="238" t="s">
        <v>676</v>
      </c>
      <c r="F339" s="238" t="s">
        <v>131</v>
      </c>
      <c r="G339" s="225"/>
      <c r="H339" s="225"/>
      <c r="I339" s="228"/>
      <c r="J339" s="239">
        <f>BK339</f>
        <v>0</v>
      </c>
      <c r="K339" s="225"/>
      <c r="L339" s="230"/>
      <c r="M339" s="231"/>
      <c r="N339" s="232"/>
      <c r="O339" s="232"/>
      <c r="P339" s="233">
        <f>P340</f>
        <v>0</v>
      </c>
      <c r="Q339" s="232"/>
      <c r="R339" s="233">
        <f>R340</f>
        <v>0</v>
      </c>
      <c r="S339" s="232"/>
      <c r="T339" s="234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35" t="s">
        <v>179</v>
      </c>
      <c r="AT339" s="236" t="s">
        <v>77</v>
      </c>
      <c r="AU339" s="236" t="s">
        <v>86</v>
      </c>
      <c r="AY339" s="235" t="s">
        <v>151</v>
      </c>
      <c r="BK339" s="237">
        <f>BK340</f>
        <v>0</v>
      </c>
    </row>
    <row r="340" s="2" customFormat="1" ht="14.4" customHeight="1">
      <c r="A340" s="39"/>
      <c r="B340" s="40"/>
      <c r="C340" s="240" t="s">
        <v>677</v>
      </c>
      <c r="D340" s="240" t="s">
        <v>154</v>
      </c>
      <c r="E340" s="241" t="s">
        <v>678</v>
      </c>
      <c r="F340" s="242" t="s">
        <v>131</v>
      </c>
      <c r="G340" s="243" t="s">
        <v>350</v>
      </c>
      <c r="H340" s="244">
        <v>1</v>
      </c>
      <c r="I340" s="245"/>
      <c r="J340" s="246">
        <f>ROUND(I340*H340,2)</f>
        <v>0</v>
      </c>
      <c r="K340" s="247"/>
      <c r="L340" s="42"/>
      <c r="M340" s="248" t="s">
        <v>1</v>
      </c>
      <c r="N340" s="249" t="s">
        <v>43</v>
      </c>
      <c r="O340" s="92"/>
      <c r="P340" s="250">
        <f>O340*H340</f>
        <v>0</v>
      </c>
      <c r="Q340" s="250">
        <v>0</v>
      </c>
      <c r="R340" s="250">
        <f>Q340*H340</f>
        <v>0</v>
      </c>
      <c r="S340" s="250">
        <v>0</v>
      </c>
      <c r="T340" s="25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52" t="s">
        <v>674</v>
      </c>
      <c r="AT340" s="252" t="s">
        <v>154</v>
      </c>
      <c r="AU340" s="252" t="s">
        <v>88</v>
      </c>
      <c r="AY340" s="16" t="s">
        <v>151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6" t="s">
        <v>86</v>
      </c>
      <c r="BK340" s="140">
        <f>ROUND(I340*H340,2)</f>
        <v>0</v>
      </c>
      <c r="BL340" s="16" t="s">
        <v>674</v>
      </c>
      <c r="BM340" s="252" t="s">
        <v>679</v>
      </c>
    </row>
    <row r="341" s="12" customFormat="1" ht="22.8" customHeight="1">
      <c r="A341" s="12"/>
      <c r="B341" s="224"/>
      <c r="C341" s="225"/>
      <c r="D341" s="226" t="s">
        <v>77</v>
      </c>
      <c r="E341" s="238" t="s">
        <v>680</v>
      </c>
      <c r="F341" s="238" t="s">
        <v>132</v>
      </c>
      <c r="G341" s="225"/>
      <c r="H341" s="225"/>
      <c r="I341" s="228"/>
      <c r="J341" s="239">
        <f>BK341</f>
        <v>0</v>
      </c>
      <c r="K341" s="225"/>
      <c r="L341" s="230"/>
      <c r="M341" s="231"/>
      <c r="N341" s="232"/>
      <c r="O341" s="232"/>
      <c r="P341" s="233">
        <f>P342</f>
        <v>0</v>
      </c>
      <c r="Q341" s="232"/>
      <c r="R341" s="233">
        <f>R342</f>
        <v>0</v>
      </c>
      <c r="S341" s="232"/>
      <c r="T341" s="234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35" t="s">
        <v>179</v>
      </c>
      <c r="AT341" s="236" t="s">
        <v>77</v>
      </c>
      <c r="AU341" s="236" t="s">
        <v>86</v>
      </c>
      <c r="AY341" s="235" t="s">
        <v>151</v>
      </c>
      <c r="BK341" s="237">
        <f>BK342</f>
        <v>0</v>
      </c>
    </row>
    <row r="342" s="2" customFormat="1" ht="14.4" customHeight="1">
      <c r="A342" s="39"/>
      <c r="B342" s="40"/>
      <c r="C342" s="240" t="s">
        <v>681</v>
      </c>
      <c r="D342" s="240" t="s">
        <v>154</v>
      </c>
      <c r="E342" s="241" t="s">
        <v>682</v>
      </c>
      <c r="F342" s="242" t="s">
        <v>132</v>
      </c>
      <c r="G342" s="243" t="s">
        <v>350</v>
      </c>
      <c r="H342" s="244">
        <v>1</v>
      </c>
      <c r="I342" s="245"/>
      <c r="J342" s="246">
        <f>ROUND(I342*H342,2)</f>
        <v>0</v>
      </c>
      <c r="K342" s="247"/>
      <c r="L342" s="42"/>
      <c r="M342" s="290" t="s">
        <v>1</v>
      </c>
      <c r="N342" s="291" t="s">
        <v>43</v>
      </c>
      <c r="O342" s="292"/>
      <c r="P342" s="293">
        <f>O342*H342</f>
        <v>0</v>
      </c>
      <c r="Q342" s="293">
        <v>0</v>
      </c>
      <c r="R342" s="293">
        <f>Q342*H342</f>
        <v>0</v>
      </c>
      <c r="S342" s="293">
        <v>0</v>
      </c>
      <c r="T342" s="29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52" t="s">
        <v>674</v>
      </c>
      <c r="AT342" s="252" t="s">
        <v>154</v>
      </c>
      <c r="AU342" s="252" t="s">
        <v>88</v>
      </c>
      <c r="AY342" s="16" t="s">
        <v>151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6" t="s">
        <v>86</v>
      </c>
      <c r="BK342" s="140">
        <f>ROUND(I342*H342,2)</f>
        <v>0</v>
      </c>
      <c r="BL342" s="16" t="s">
        <v>674</v>
      </c>
      <c r="BM342" s="252" t="s">
        <v>683</v>
      </c>
    </row>
    <row r="343" s="2" customFormat="1" ht="6.96" customHeight="1">
      <c r="A343" s="39"/>
      <c r="B343" s="67"/>
      <c r="C343" s="68"/>
      <c r="D343" s="68"/>
      <c r="E343" s="68"/>
      <c r="F343" s="68"/>
      <c r="G343" s="68"/>
      <c r="H343" s="68"/>
      <c r="I343" s="68"/>
      <c r="J343" s="68"/>
      <c r="K343" s="68"/>
      <c r="L343" s="42"/>
      <c r="M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</row>
  </sheetData>
  <sheetProtection sheet="1" autoFilter="0" formatColumns="0" formatRows="0" objects="1" scenarios="1" spinCount="100000" saltValue="/1KZU9gL++yWdfuL1pc90LYBcQWx89oVlGelnj3/OgSvFHyVe4/5l5j5ddgm3C1zTKH2r1XifgTvVvMHHYJxvw==" hashValue="zkG+egtpf9C+dhk6Ik5Nx5Px4DVMD9RmiHZq6DJO5Ykh9E6exDbHK+chjKPGcdvEDAcMYWbvOP3a62cq70SPdA==" algorithmName="SHA-512" password="CC35"/>
  <autoFilter ref="C145:K342"/>
  <mergeCells count="14">
    <mergeCell ref="E7:H7"/>
    <mergeCell ref="E9:H9"/>
    <mergeCell ref="E18:H18"/>
    <mergeCell ref="E27:H27"/>
    <mergeCell ref="E85:H85"/>
    <mergeCell ref="E87:H87"/>
    <mergeCell ref="D120:F120"/>
    <mergeCell ref="D121:F121"/>
    <mergeCell ref="D122:F122"/>
    <mergeCell ref="D123:F123"/>
    <mergeCell ref="D124:F124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2020-08-17T07:53:36Z</dcterms:created>
  <dcterms:modified xsi:type="dcterms:W3CDTF">2020-08-17T07:53:40Z</dcterms:modified>
</cp:coreProperties>
</file>